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\Desktop\CUENTA PUBLICA\CUENTA PUBLICA SECRETARIA DE HACIENDA 2021 candy\"/>
    </mc:Choice>
  </mc:AlternateContent>
  <bookViews>
    <workbookView xWindow="0" yWindow="0" windowWidth="28800" windowHeight="12345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_xlnm.Print_Area" localSheetId="0">Hoja1!$A$1:$R$217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4" i="1" l="1"/>
  <c r="H204" i="1"/>
  <c r="G204" i="1"/>
  <c r="F204" i="1"/>
  <c r="E204" i="1"/>
  <c r="D204" i="1"/>
  <c r="C204" i="1"/>
  <c r="B204" i="1"/>
  <c r="I203" i="1"/>
  <c r="H203" i="1"/>
  <c r="G203" i="1"/>
  <c r="F203" i="1"/>
  <c r="E203" i="1"/>
  <c r="I202" i="1"/>
  <c r="H202" i="1"/>
  <c r="G202" i="1"/>
  <c r="F202" i="1"/>
  <c r="E202" i="1"/>
  <c r="D202" i="1"/>
  <c r="C202" i="1"/>
  <c r="B202" i="1"/>
  <c r="I201" i="1"/>
  <c r="H201" i="1"/>
  <c r="G201" i="1"/>
  <c r="F201" i="1"/>
  <c r="E201" i="1"/>
  <c r="D201" i="1"/>
  <c r="C201" i="1"/>
  <c r="B201" i="1"/>
  <c r="I200" i="1"/>
  <c r="H200" i="1"/>
  <c r="G200" i="1"/>
  <c r="F200" i="1"/>
  <c r="E200" i="1"/>
  <c r="D200" i="1"/>
  <c r="C200" i="1"/>
  <c r="B200" i="1"/>
  <c r="I199" i="1"/>
  <c r="H199" i="1"/>
  <c r="G199" i="1"/>
  <c r="F199" i="1"/>
  <c r="E199" i="1"/>
  <c r="D199" i="1"/>
  <c r="C199" i="1"/>
  <c r="B199" i="1"/>
  <c r="I198" i="1"/>
  <c r="H198" i="1"/>
  <c r="G198" i="1"/>
  <c r="F198" i="1"/>
  <c r="E198" i="1"/>
  <c r="D198" i="1"/>
  <c r="C198" i="1"/>
  <c r="B198" i="1"/>
  <c r="I197" i="1"/>
  <c r="H197" i="1"/>
  <c r="G197" i="1"/>
  <c r="F197" i="1"/>
  <c r="E197" i="1"/>
  <c r="D197" i="1"/>
  <c r="C197" i="1"/>
  <c r="B197" i="1"/>
  <c r="I191" i="1"/>
  <c r="H191" i="1"/>
  <c r="G191" i="1"/>
  <c r="F191" i="1"/>
  <c r="E191" i="1"/>
  <c r="D191" i="1"/>
  <c r="C191" i="1"/>
  <c r="B191" i="1"/>
  <c r="I189" i="1"/>
  <c r="H189" i="1"/>
  <c r="G189" i="1"/>
  <c r="F189" i="1"/>
  <c r="E189" i="1"/>
  <c r="D189" i="1"/>
  <c r="C189" i="1"/>
  <c r="B189" i="1"/>
  <c r="I187" i="1"/>
  <c r="H187" i="1"/>
  <c r="G187" i="1"/>
  <c r="F187" i="1"/>
  <c r="E187" i="1"/>
  <c r="D187" i="1"/>
  <c r="C187" i="1"/>
  <c r="B187" i="1"/>
  <c r="I186" i="1"/>
  <c r="H186" i="1"/>
  <c r="G186" i="1"/>
  <c r="F186" i="1"/>
  <c r="E186" i="1"/>
  <c r="D186" i="1"/>
  <c r="C186" i="1"/>
  <c r="B186" i="1"/>
  <c r="I182" i="1"/>
  <c r="H182" i="1"/>
  <c r="G182" i="1"/>
  <c r="F182" i="1"/>
  <c r="E182" i="1"/>
  <c r="D182" i="1"/>
  <c r="C182" i="1"/>
  <c r="B182" i="1"/>
  <c r="I181" i="1"/>
  <c r="H181" i="1"/>
  <c r="G181" i="1"/>
  <c r="F181" i="1"/>
  <c r="E181" i="1"/>
  <c r="D181" i="1"/>
  <c r="C181" i="1"/>
  <c r="B181" i="1"/>
  <c r="I179" i="1"/>
  <c r="H179" i="1"/>
  <c r="G179" i="1"/>
  <c r="F179" i="1"/>
  <c r="E179" i="1"/>
  <c r="D179" i="1"/>
  <c r="C179" i="1"/>
  <c r="B179" i="1"/>
  <c r="I178" i="1"/>
  <c r="H178" i="1"/>
  <c r="G178" i="1"/>
  <c r="F178" i="1"/>
  <c r="E178" i="1"/>
  <c r="D178" i="1"/>
  <c r="C178" i="1"/>
  <c r="B178" i="1"/>
  <c r="I177" i="1"/>
  <c r="H177" i="1"/>
  <c r="G177" i="1"/>
  <c r="F177" i="1"/>
  <c r="E177" i="1"/>
  <c r="D177" i="1"/>
  <c r="C177" i="1"/>
  <c r="B177" i="1"/>
  <c r="I176" i="1"/>
  <c r="H176" i="1"/>
  <c r="G176" i="1"/>
  <c r="F176" i="1"/>
  <c r="E176" i="1"/>
  <c r="D176" i="1"/>
  <c r="C176" i="1"/>
  <c r="B176" i="1"/>
  <c r="I175" i="1"/>
  <c r="H175" i="1"/>
  <c r="G175" i="1"/>
  <c r="F175" i="1"/>
  <c r="E175" i="1"/>
  <c r="D175" i="1"/>
  <c r="C175" i="1"/>
  <c r="B175" i="1"/>
  <c r="I174" i="1"/>
  <c r="H174" i="1"/>
  <c r="G174" i="1"/>
  <c r="F174" i="1"/>
  <c r="E174" i="1"/>
  <c r="D174" i="1"/>
  <c r="C174" i="1"/>
  <c r="B174" i="1"/>
  <c r="I173" i="1"/>
  <c r="H173" i="1"/>
  <c r="G173" i="1"/>
  <c r="F173" i="1"/>
  <c r="E173" i="1"/>
  <c r="D173" i="1"/>
  <c r="C173" i="1"/>
  <c r="B173" i="1"/>
  <c r="I172" i="1"/>
  <c r="H172" i="1"/>
  <c r="G172" i="1"/>
  <c r="F172" i="1"/>
  <c r="E172" i="1"/>
  <c r="I171" i="1"/>
  <c r="H171" i="1"/>
  <c r="G171" i="1"/>
  <c r="F171" i="1"/>
  <c r="E171" i="1"/>
  <c r="I170" i="1"/>
  <c r="H170" i="1"/>
  <c r="G170" i="1"/>
  <c r="F170" i="1"/>
  <c r="E170" i="1"/>
  <c r="I169" i="1"/>
  <c r="H169" i="1"/>
  <c r="G169" i="1"/>
  <c r="F169" i="1"/>
  <c r="E169" i="1"/>
  <c r="D169" i="1"/>
  <c r="C169" i="1"/>
  <c r="B169" i="1"/>
  <c r="I168" i="1"/>
  <c r="H168" i="1"/>
  <c r="G168" i="1"/>
  <c r="F168" i="1"/>
  <c r="E168" i="1"/>
  <c r="D168" i="1"/>
  <c r="C168" i="1"/>
  <c r="B168" i="1"/>
  <c r="I167" i="1"/>
  <c r="H167" i="1"/>
  <c r="G167" i="1"/>
  <c r="F167" i="1"/>
  <c r="E167" i="1"/>
  <c r="D167" i="1"/>
  <c r="C167" i="1"/>
  <c r="B167" i="1"/>
  <c r="I166" i="1"/>
  <c r="H166" i="1"/>
  <c r="G166" i="1"/>
  <c r="F166" i="1"/>
  <c r="E166" i="1"/>
  <c r="I165" i="1"/>
  <c r="H165" i="1"/>
  <c r="G165" i="1"/>
  <c r="F165" i="1"/>
  <c r="E165" i="1"/>
  <c r="I164" i="1"/>
  <c r="H164" i="1"/>
  <c r="G164" i="1"/>
  <c r="F164" i="1"/>
  <c r="E164" i="1"/>
  <c r="D164" i="1"/>
  <c r="C164" i="1"/>
  <c r="B164" i="1"/>
  <c r="I163" i="1"/>
  <c r="H163" i="1"/>
  <c r="G163" i="1"/>
  <c r="F163" i="1"/>
  <c r="E163" i="1"/>
  <c r="D163" i="1"/>
  <c r="C163" i="1"/>
  <c r="B163" i="1"/>
  <c r="I162" i="1"/>
  <c r="H162" i="1"/>
  <c r="G162" i="1"/>
  <c r="F162" i="1"/>
  <c r="E162" i="1"/>
  <c r="D162" i="1"/>
  <c r="C162" i="1"/>
  <c r="B162" i="1"/>
  <c r="I161" i="1"/>
  <c r="H161" i="1"/>
  <c r="G161" i="1"/>
  <c r="F161" i="1"/>
  <c r="E161" i="1"/>
  <c r="D161" i="1"/>
  <c r="C161" i="1"/>
  <c r="B161" i="1"/>
  <c r="I160" i="1"/>
  <c r="H160" i="1"/>
  <c r="G160" i="1"/>
  <c r="F160" i="1"/>
  <c r="E160" i="1"/>
  <c r="D160" i="1"/>
  <c r="C160" i="1"/>
  <c r="B160" i="1"/>
  <c r="I159" i="1"/>
  <c r="H159" i="1"/>
  <c r="G159" i="1"/>
  <c r="F159" i="1"/>
  <c r="E159" i="1"/>
  <c r="D159" i="1"/>
  <c r="C159" i="1"/>
  <c r="B159" i="1"/>
  <c r="I158" i="1"/>
  <c r="H158" i="1"/>
  <c r="G158" i="1"/>
  <c r="F158" i="1"/>
  <c r="E158" i="1"/>
  <c r="D158" i="1"/>
  <c r="C158" i="1"/>
  <c r="B158" i="1"/>
  <c r="I157" i="1"/>
  <c r="H157" i="1"/>
  <c r="G157" i="1"/>
  <c r="F157" i="1"/>
  <c r="E157" i="1"/>
  <c r="D157" i="1"/>
  <c r="C157" i="1"/>
  <c r="B157" i="1"/>
  <c r="I156" i="1"/>
  <c r="H156" i="1"/>
  <c r="G156" i="1"/>
  <c r="F156" i="1"/>
  <c r="E156" i="1"/>
  <c r="D156" i="1"/>
  <c r="C156" i="1"/>
  <c r="B156" i="1"/>
  <c r="L152" i="1"/>
  <c r="K152" i="1"/>
  <c r="J152" i="1"/>
  <c r="I152" i="1"/>
  <c r="H152" i="1"/>
  <c r="G152" i="1"/>
  <c r="F152" i="1"/>
  <c r="E152" i="1"/>
  <c r="C152" i="1"/>
  <c r="B152" i="1"/>
  <c r="I147" i="1"/>
  <c r="H147" i="1"/>
  <c r="G147" i="1"/>
  <c r="F147" i="1"/>
  <c r="E147" i="1"/>
  <c r="D147" i="1"/>
  <c r="C147" i="1"/>
  <c r="B147" i="1"/>
  <c r="I146" i="1"/>
  <c r="H146" i="1"/>
  <c r="G146" i="1"/>
  <c r="F146" i="1"/>
  <c r="E146" i="1"/>
  <c r="D146" i="1"/>
  <c r="C146" i="1"/>
  <c r="B146" i="1"/>
  <c r="I145" i="1"/>
  <c r="H145" i="1"/>
  <c r="G145" i="1"/>
  <c r="F145" i="1"/>
  <c r="E145" i="1"/>
  <c r="D145" i="1"/>
  <c r="C145" i="1"/>
  <c r="B145" i="1"/>
  <c r="I142" i="1"/>
  <c r="H142" i="1"/>
  <c r="G142" i="1"/>
  <c r="F142" i="1"/>
  <c r="E142" i="1"/>
  <c r="D142" i="1"/>
  <c r="C142" i="1"/>
  <c r="B142" i="1"/>
  <c r="I141" i="1"/>
  <c r="H141" i="1"/>
  <c r="G141" i="1"/>
  <c r="F141" i="1"/>
  <c r="E141" i="1"/>
  <c r="D141" i="1"/>
  <c r="C141" i="1"/>
  <c r="B141" i="1"/>
  <c r="I140" i="1"/>
  <c r="H140" i="1"/>
  <c r="G140" i="1"/>
  <c r="F140" i="1"/>
  <c r="E140" i="1"/>
  <c r="D140" i="1"/>
  <c r="C140" i="1"/>
  <c r="B140" i="1"/>
  <c r="I139" i="1"/>
  <c r="I138" i="1" s="1"/>
  <c r="H139" i="1"/>
  <c r="H138" i="1" s="1"/>
  <c r="G139" i="1"/>
  <c r="G138" i="1" s="1"/>
  <c r="F139" i="1"/>
  <c r="E139" i="1"/>
  <c r="E138" i="1" s="1"/>
  <c r="D139" i="1"/>
  <c r="C139" i="1"/>
  <c r="C138" i="1" s="1"/>
  <c r="B139" i="1"/>
  <c r="L138" i="1"/>
  <c r="K138" i="1"/>
  <c r="J138" i="1"/>
  <c r="F138" i="1"/>
  <c r="B138" i="1"/>
  <c r="I136" i="1"/>
  <c r="H136" i="1"/>
  <c r="G136" i="1"/>
  <c r="F136" i="1"/>
  <c r="E136" i="1"/>
  <c r="D136" i="1"/>
  <c r="C136" i="1"/>
  <c r="B136" i="1"/>
  <c r="I135" i="1"/>
  <c r="H135" i="1"/>
  <c r="G135" i="1"/>
  <c r="F135" i="1"/>
  <c r="E135" i="1"/>
  <c r="D135" i="1"/>
  <c r="C135" i="1"/>
  <c r="B135" i="1"/>
  <c r="I134" i="1"/>
  <c r="H134" i="1"/>
  <c r="G134" i="1"/>
  <c r="F134" i="1"/>
  <c r="E134" i="1"/>
  <c r="D134" i="1"/>
  <c r="C134" i="1"/>
  <c r="B134" i="1"/>
  <c r="I133" i="1"/>
  <c r="I131" i="1" s="1"/>
  <c r="I130" i="1" s="1"/>
  <c r="H133" i="1"/>
  <c r="G133" i="1"/>
  <c r="F133" i="1"/>
  <c r="E133" i="1"/>
  <c r="E131" i="1" s="1"/>
  <c r="E130" i="1" s="1"/>
  <c r="D133" i="1"/>
  <c r="C133" i="1"/>
  <c r="B133" i="1"/>
  <c r="R132" i="1"/>
  <c r="R131" i="1" s="1"/>
  <c r="Q132" i="1"/>
  <c r="P132" i="1"/>
  <c r="O132" i="1"/>
  <c r="N132" i="1"/>
  <c r="N131" i="1" s="1"/>
  <c r="I132" i="1"/>
  <c r="H132" i="1"/>
  <c r="G132" i="1"/>
  <c r="F132" i="1"/>
  <c r="F131" i="1" s="1"/>
  <c r="F130" i="1" s="1"/>
  <c r="E132" i="1"/>
  <c r="D132" i="1"/>
  <c r="C132" i="1"/>
  <c r="C131" i="1" s="1"/>
  <c r="B132" i="1"/>
  <c r="B131" i="1" s="1"/>
  <c r="B130" i="1" s="1"/>
  <c r="Q131" i="1"/>
  <c r="P131" i="1"/>
  <c r="O131" i="1"/>
  <c r="L131" i="1"/>
  <c r="K131" i="1"/>
  <c r="K130" i="1" s="1"/>
  <c r="J131" i="1"/>
  <c r="J130" i="1" s="1"/>
  <c r="H131" i="1"/>
  <c r="G131" i="1"/>
  <c r="G130" i="1" s="1"/>
  <c r="L130" i="1"/>
  <c r="H130" i="1"/>
  <c r="C130" i="1"/>
  <c r="L127" i="1"/>
  <c r="D127" i="1"/>
  <c r="I126" i="1"/>
  <c r="H126" i="1"/>
  <c r="G126" i="1"/>
  <c r="F126" i="1"/>
  <c r="E126" i="1"/>
  <c r="I123" i="1"/>
  <c r="H123" i="1"/>
  <c r="G123" i="1"/>
  <c r="F123" i="1"/>
  <c r="E123" i="1"/>
  <c r="D123" i="1"/>
  <c r="C123" i="1"/>
  <c r="B123" i="1"/>
  <c r="I122" i="1"/>
  <c r="H122" i="1"/>
  <c r="G122" i="1"/>
  <c r="F122" i="1"/>
  <c r="E122" i="1"/>
  <c r="D122" i="1"/>
  <c r="C122" i="1"/>
  <c r="B122" i="1"/>
  <c r="I121" i="1"/>
  <c r="H121" i="1"/>
  <c r="G121" i="1"/>
  <c r="F121" i="1"/>
  <c r="E121" i="1"/>
  <c r="D121" i="1"/>
  <c r="C121" i="1"/>
  <c r="B121" i="1"/>
  <c r="I120" i="1"/>
  <c r="H120" i="1"/>
  <c r="G120" i="1"/>
  <c r="F120" i="1"/>
  <c r="E120" i="1"/>
  <c r="D120" i="1"/>
  <c r="C120" i="1"/>
  <c r="B120" i="1"/>
  <c r="I119" i="1"/>
  <c r="I118" i="1" s="1"/>
  <c r="H119" i="1"/>
  <c r="H118" i="1" s="1"/>
  <c r="G119" i="1"/>
  <c r="G118" i="1" s="1"/>
  <c r="F119" i="1"/>
  <c r="E119" i="1"/>
  <c r="E118" i="1" s="1"/>
  <c r="E111" i="1" s="1"/>
  <c r="D119" i="1"/>
  <c r="C119" i="1"/>
  <c r="C118" i="1" s="1"/>
  <c r="B119" i="1"/>
  <c r="B118" i="1" s="1"/>
  <c r="L118" i="1"/>
  <c r="K118" i="1"/>
  <c r="K111" i="1" s="1"/>
  <c r="K127" i="1" s="1"/>
  <c r="J118" i="1"/>
  <c r="J111" i="1" s="1"/>
  <c r="J127" i="1" s="1"/>
  <c r="F118" i="1"/>
  <c r="F111" i="1" s="1"/>
  <c r="D118" i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C112" i="1" s="1"/>
  <c r="B113" i="1"/>
  <c r="B112" i="1" s="1"/>
  <c r="I112" i="1"/>
  <c r="I111" i="1" s="1"/>
  <c r="H112" i="1"/>
  <c r="G112" i="1"/>
  <c r="F112" i="1"/>
  <c r="E112" i="1"/>
  <c r="L111" i="1"/>
  <c r="N105" i="1"/>
  <c r="I104" i="1"/>
  <c r="N104" i="1" s="1"/>
  <c r="G104" i="1"/>
  <c r="F104" i="1"/>
  <c r="I103" i="1"/>
  <c r="G103" i="1"/>
  <c r="F103" i="1"/>
  <c r="I102" i="1"/>
  <c r="G102" i="1"/>
  <c r="F102" i="1"/>
  <c r="I101" i="1"/>
  <c r="G101" i="1"/>
  <c r="G99" i="1" s="1"/>
  <c r="F101" i="1"/>
  <c r="F99" i="1" s="1"/>
  <c r="I100" i="1"/>
  <c r="N100" i="1" s="1"/>
  <c r="G100" i="1"/>
  <c r="F100" i="1"/>
  <c r="M99" i="1"/>
  <c r="L99" i="1"/>
  <c r="K99" i="1"/>
  <c r="J99" i="1"/>
  <c r="H99" i="1"/>
  <c r="E99" i="1"/>
  <c r="D99" i="1"/>
  <c r="C99" i="1"/>
  <c r="B99" i="1"/>
  <c r="I97" i="1"/>
  <c r="H97" i="1"/>
  <c r="G97" i="1"/>
  <c r="F97" i="1"/>
  <c r="E97" i="1"/>
  <c r="I96" i="1"/>
  <c r="H96" i="1"/>
  <c r="G96" i="1"/>
  <c r="F96" i="1"/>
  <c r="E96" i="1"/>
  <c r="N96" i="1" s="1"/>
  <c r="I95" i="1"/>
  <c r="H95" i="1"/>
  <c r="G95" i="1"/>
  <c r="F95" i="1"/>
  <c r="N95" i="1" s="1"/>
  <c r="E95" i="1"/>
  <c r="I94" i="1"/>
  <c r="H94" i="1"/>
  <c r="G94" i="1"/>
  <c r="F94" i="1"/>
  <c r="E94" i="1"/>
  <c r="I93" i="1"/>
  <c r="H93" i="1"/>
  <c r="H92" i="1" s="1"/>
  <c r="G93" i="1"/>
  <c r="F93" i="1"/>
  <c r="E93" i="1"/>
  <c r="M92" i="1"/>
  <c r="L92" i="1"/>
  <c r="K92" i="1"/>
  <c r="J92" i="1"/>
  <c r="I92" i="1"/>
  <c r="D92" i="1"/>
  <c r="C92" i="1"/>
  <c r="B92" i="1"/>
  <c r="I89" i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I87" i="1"/>
  <c r="I86" i="1" s="1"/>
  <c r="H87" i="1"/>
  <c r="H86" i="1" s="1"/>
  <c r="G87" i="1"/>
  <c r="F87" i="1"/>
  <c r="E87" i="1"/>
  <c r="E86" i="1" s="1"/>
  <c r="D87" i="1"/>
  <c r="D86" i="1" s="1"/>
  <c r="C87" i="1"/>
  <c r="B87" i="1"/>
  <c r="K86" i="1"/>
  <c r="J86" i="1"/>
  <c r="F86" i="1"/>
  <c r="B86" i="1"/>
  <c r="I85" i="1"/>
  <c r="H85" i="1"/>
  <c r="G85" i="1"/>
  <c r="F85" i="1"/>
  <c r="E85" i="1"/>
  <c r="D85" i="1"/>
  <c r="C85" i="1"/>
  <c r="B85" i="1"/>
  <c r="I81" i="1"/>
  <c r="H81" i="1"/>
  <c r="G81" i="1"/>
  <c r="F81" i="1"/>
  <c r="E81" i="1"/>
  <c r="D81" i="1"/>
  <c r="C81" i="1"/>
  <c r="B81" i="1"/>
  <c r="I80" i="1"/>
  <c r="I79" i="1" s="1"/>
  <c r="H80" i="1"/>
  <c r="H79" i="1" s="1"/>
  <c r="G80" i="1"/>
  <c r="G79" i="1" s="1"/>
  <c r="F80" i="1"/>
  <c r="E80" i="1"/>
  <c r="E79" i="1" s="1"/>
  <c r="D80" i="1"/>
  <c r="C80" i="1"/>
  <c r="C79" i="1" s="1"/>
  <c r="B80" i="1"/>
  <c r="M79" i="1"/>
  <c r="L79" i="1"/>
  <c r="K79" i="1"/>
  <c r="J79" i="1"/>
  <c r="D79" i="1"/>
  <c r="B79" i="1"/>
  <c r="I76" i="1"/>
  <c r="H76" i="1"/>
  <c r="G76" i="1"/>
  <c r="F76" i="1"/>
  <c r="E76" i="1"/>
  <c r="D76" i="1"/>
  <c r="C76" i="1"/>
  <c r="B76" i="1"/>
  <c r="N76" i="1" s="1"/>
  <c r="I75" i="1"/>
  <c r="H75" i="1"/>
  <c r="G75" i="1"/>
  <c r="F75" i="1"/>
  <c r="E75" i="1"/>
  <c r="D75" i="1"/>
  <c r="C75" i="1"/>
  <c r="B75" i="1"/>
  <c r="N75" i="1" s="1"/>
  <c r="I74" i="1"/>
  <c r="H74" i="1"/>
  <c r="G74" i="1"/>
  <c r="F74" i="1"/>
  <c r="E74" i="1"/>
  <c r="D74" i="1"/>
  <c r="C74" i="1"/>
  <c r="B74" i="1"/>
  <c r="N74" i="1" s="1"/>
  <c r="I73" i="1"/>
  <c r="H73" i="1"/>
  <c r="G73" i="1"/>
  <c r="F73" i="1"/>
  <c r="E73" i="1"/>
  <c r="D73" i="1"/>
  <c r="C73" i="1"/>
  <c r="B73" i="1"/>
  <c r="I72" i="1"/>
  <c r="I71" i="1" s="1"/>
  <c r="H72" i="1"/>
  <c r="G72" i="1"/>
  <c r="F72" i="1"/>
  <c r="F71" i="1" s="1"/>
  <c r="E72" i="1"/>
  <c r="D72" i="1"/>
  <c r="C72" i="1"/>
  <c r="B72" i="1"/>
  <c r="M71" i="1"/>
  <c r="L71" i="1"/>
  <c r="K71" i="1"/>
  <c r="J71" i="1"/>
  <c r="E71" i="1"/>
  <c r="I66" i="1"/>
  <c r="I65" i="1" s="1"/>
  <c r="H66" i="1"/>
  <c r="H65" i="1" s="1"/>
  <c r="G66" i="1"/>
  <c r="F66" i="1"/>
  <c r="F65" i="1" s="1"/>
  <c r="E66" i="1"/>
  <c r="E65" i="1" s="1"/>
  <c r="D66" i="1"/>
  <c r="D65" i="1" s="1"/>
  <c r="C66" i="1"/>
  <c r="C65" i="1" s="1"/>
  <c r="B66" i="1"/>
  <c r="B65" i="1" s="1"/>
  <c r="M65" i="1"/>
  <c r="L65" i="1"/>
  <c r="K65" i="1"/>
  <c r="J65" i="1"/>
  <c r="G65" i="1"/>
  <c r="I59" i="1"/>
  <c r="H59" i="1"/>
  <c r="G59" i="1"/>
  <c r="F59" i="1"/>
  <c r="E59" i="1"/>
  <c r="D59" i="1"/>
  <c r="C59" i="1"/>
  <c r="B59" i="1"/>
  <c r="I57" i="1"/>
  <c r="H57" i="1"/>
  <c r="H56" i="1" s="1"/>
  <c r="G57" i="1"/>
  <c r="G56" i="1" s="1"/>
  <c r="F57" i="1"/>
  <c r="E57" i="1"/>
  <c r="E56" i="1" s="1"/>
  <c r="D57" i="1"/>
  <c r="D56" i="1" s="1"/>
  <c r="C57" i="1"/>
  <c r="C56" i="1" s="1"/>
  <c r="B57" i="1"/>
  <c r="M56" i="1"/>
  <c r="L56" i="1"/>
  <c r="K56" i="1"/>
  <c r="J56" i="1"/>
  <c r="I56" i="1"/>
  <c r="F56" i="1"/>
  <c r="I54" i="1"/>
  <c r="H54" i="1"/>
  <c r="G54" i="1"/>
  <c r="F54" i="1"/>
  <c r="E54" i="1"/>
  <c r="D54" i="1"/>
  <c r="C54" i="1"/>
  <c r="B54" i="1"/>
  <c r="I52" i="1"/>
  <c r="I51" i="1" s="1"/>
  <c r="H52" i="1"/>
  <c r="H51" i="1" s="1"/>
  <c r="G52" i="1"/>
  <c r="G51" i="1" s="1"/>
  <c r="F52" i="1"/>
  <c r="E52" i="1"/>
  <c r="E51" i="1" s="1"/>
  <c r="D52" i="1"/>
  <c r="D51" i="1" s="1"/>
  <c r="C52" i="1"/>
  <c r="C51" i="1" s="1"/>
  <c r="B52" i="1"/>
  <c r="B51" i="1" s="1"/>
  <c r="M51" i="1"/>
  <c r="L51" i="1"/>
  <c r="K51" i="1"/>
  <c r="J51" i="1"/>
  <c r="F51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2" i="1"/>
  <c r="I41" i="1" s="1"/>
  <c r="H42" i="1"/>
  <c r="H41" i="1" s="1"/>
  <c r="G42" i="1"/>
  <c r="G41" i="1" s="1"/>
  <c r="F42" i="1"/>
  <c r="E42" i="1"/>
  <c r="D42" i="1"/>
  <c r="C42" i="1"/>
  <c r="C41" i="1" s="1"/>
  <c r="B42" i="1"/>
  <c r="B41" i="1" s="1"/>
  <c r="K41" i="1"/>
  <c r="J41" i="1"/>
  <c r="F41" i="1"/>
  <c r="E41" i="1"/>
  <c r="D41" i="1"/>
  <c r="P39" i="1"/>
  <c r="Q39" i="1" s="1"/>
  <c r="N39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I34" i="1" s="1"/>
  <c r="H35" i="1"/>
  <c r="H34" i="1" s="1"/>
  <c r="G35" i="1"/>
  <c r="F35" i="1"/>
  <c r="E35" i="1"/>
  <c r="D35" i="1"/>
  <c r="D34" i="1" s="1"/>
  <c r="C35" i="1"/>
  <c r="B35" i="1"/>
  <c r="M34" i="1"/>
  <c r="L34" i="1"/>
  <c r="K34" i="1"/>
  <c r="J34" i="1"/>
  <c r="J21" i="1" s="1"/>
  <c r="E34" i="1"/>
  <c r="N33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G25" i="1" s="1"/>
  <c r="F26" i="1"/>
  <c r="F25" i="1" s="1"/>
  <c r="E26" i="1"/>
  <c r="D26" i="1"/>
  <c r="C26" i="1"/>
  <c r="B26" i="1"/>
  <c r="I25" i="1"/>
  <c r="E25" i="1"/>
  <c r="E22" i="1" s="1"/>
  <c r="E21" i="1" s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C22" i="1" s="1"/>
  <c r="B23" i="1"/>
  <c r="B22" i="1" s="1"/>
  <c r="O22" i="1"/>
  <c r="O21" i="1" s="1"/>
  <c r="M22" i="1"/>
  <c r="L22" i="1"/>
  <c r="K22" i="1"/>
  <c r="K21" i="1" s="1"/>
  <c r="J22" i="1"/>
  <c r="M21" i="1"/>
  <c r="L21" i="1"/>
  <c r="O19" i="1"/>
  <c r="I19" i="1"/>
  <c r="H19" i="1"/>
  <c r="G19" i="1"/>
  <c r="F19" i="1"/>
  <c r="E19" i="1"/>
  <c r="D19" i="1"/>
  <c r="C19" i="1"/>
  <c r="B19" i="1"/>
  <c r="N18" i="1"/>
  <c r="N17" i="1"/>
  <c r="N16" i="1"/>
  <c r="O15" i="1"/>
  <c r="I15" i="1"/>
  <c r="H15" i="1"/>
  <c r="G15" i="1"/>
  <c r="F15" i="1"/>
  <c r="E15" i="1"/>
  <c r="D15" i="1"/>
  <c r="C15" i="1"/>
  <c r="B15" i="1"/>
  <c r="I14" i="1"/>
  <c r="H14" i="1"/>
  <c r="G14" i="1"/>
  <c r="G13" i="1" s="1"/>
  <c r="G12" i="1" s="1"/>
  <c r="G11" i="1" s="1"/>
  <c r="F14" i="1"/>
  <c r="E14" i="1"/>
  <c r="E13" i="1" s="1"/>
  <c r="E12" i="1" s="1"/>
  <c r="E11" i="1" s="1"/>
  <c r="E32" i="1" s="1"/>
  <c r="E38" i="1" s="1"/>
  <c r="D14" i="1"/>
  <c r="C14" i="1"/>
  <c r="B14" i="1"/>
  <c r="R20" i="1" s="1"/>
  <c r="M13" i="1"/>
  <c r="M12" i="1" s="1"/>
  <c r="M11" i="1" s="1"/>
  <c r="M32" i="1" s="1"/>
  <c r="L13" i="1"/>
  <c r="L12" i="1" s="1"/>
  <c r="L11" i="1" s="1"/>
  <c r="L32" i="1" s="1"/>
  <c r="L38" i="1" s="1"/>
  <c r="K13" i="1"/>
  <c r="K12" i="1" s="1"/>
  <c r="K11" i="1" s="1"/>
  <c r="J13" i="1"/>
  <c r="I13" i="1"/>
  <c r="I12" i="1" s="1"/>
  <c r="I11" i="1" s="1"/>
  <c r="H13" i="1"/>
  <c r="H12" i="1" s="1"/>
  <c r="D13" i="1"/>
  <c r="C13" i="1"/>
  <c r="C12" i="1" s="1"/>
  <c r="C11" i="1" s="1"/>
  <c r="C32" i="1" s="1"/>
  <c r="J12" i="1"/>
  <c r="D12" i="1"/>
  <c r="D11" i="1" s="1"/>
  <c r="J11" i="1"/>
  <c r="J32" i="1" s="1"/>
  <c r="P23" i="1" l="1"/>
  <c r="P17" i="1"/>
  <c r="Q17" i="1" s="1"/>
  <c r="R17" i="1" s="1"/>
  <c r="B71" i="1"/>
  <c r="C86" i="1"/>
  <c r="G86" i="1"/>
  <c r="N15" i="1"/>
  <c r="P15" i="1"/>
  <c r="N35" i="1"/>
  <c r="N36" i="1"/>
  <c r="B34" i="1"/>
  <c r="B21" i="1" s="1"/>
  <c r="F34" i="1"/>
  <c r="I99" i="1"/>
  <c r="N103" i="1"/>
  <c r="N19" i="1"/>
  <c r="Q19" i="1" s="1"/>
  <c r="R19" i="1" s="1"/>
  <c r="P19" i="1"/>
  <c r="D22" i="1"/>
  <c r="D21" i="1" s="1"/>
  <c r="N26" i="1"/>
  <c r="C34" i="1"/>
  <c r="C21" i="1" s="1"/>
  <c r="G34" i="1"/>
  <c r="B56" i="1"/>
  <c r="D71" i="1"/>
  <c r="H71" i="1"/>
  <c r="F92" i="1"/>
  <c r="N93" i="1"/>
  <c r="N92" i="1" s="1"/>
  <c r="N94" i="1"/>
  <c r="N97" i="1"/>
  <c r="N102" i="1"/>
  <c r="C111" i="1"/>
  <c r="C127" i="1" s="1"/>
  <c r="H11" i="1"/>
  <c r="I22" i="1"/>
  <c r="I21" i="1" s="1"/>
  <c r="N81" i="1"/>
  <c r="F79" i="1"/>
  <c r="N88" i="1"/>
  <c r="N89" i="1"/>
  <c r="G92" i="1"/>
  <c r="N101" i="1"/>
  <c r="B111" i="1"/>
  <c r="B127" i="1" s="1"/>
  <c r="N99" i="1"/>
  <c r="J38" i="1"/>
  <c r="H25" i="1"/>
  <c r="H22" i="1" s="1"/>
  <c r="N29" i="1"/>
  <c r="N37" i="1"/>
  <c r="N34" i="1" s="1"/>
  <c r="H111" i="1"/>
  <c r="H127" i="1" s="1"/>
  <c r="P34" i="1"/>
  <c r="P33" i="1"/>
  <c r="Q33" i="1" s="1"/>
  <c r="R33" i="1" s="1"/>
  <c r="P29" i="1"/>
  <c r="P27" i="1"/>
  <c r="P14" i="1"/>
  <c r="P30" i="1"/>
  <c r="P26" i="1"/>
  <c r="P24" i="1"/>
  <c r="P16" i="1"/>
  <c r="Q16" i="1" s="1"/>
  <c r="R16" i="1" s="1"/>
  <c r="G22" i="1"/>
  <c r="G21" i="1" s="1"/>
  <c r="N80" i="1"/>
  <c r="N79" i="1" s="1"/>
  <c r="F127" i="1"/>
  <c r="B13" i="1"/>
  <c r="B12" i="1" s="1"/>
  <c r="B11" i="1" s="1"/>
  <c r="B32" i="1" s="1"/>
  <c r="B38" i="1" s="1"/>
  <c r="F13" i="1"/>
  <c r="F12" i="1" s="1"/>
  <c r="F11" i="1" s="1"/>
  <c r="N14" i="1"/>
  <c r="N30" i="1"/>
  <c r="N66" i="1"/>
  <c r="N65" i="1" s="1"/>
  <c r="N72" i="1"/>
  <c r="N73" i="1"/>
  <c r="O13" i="1"/>
  <c r="O12" i="1" s="1"/>
  <c r="N24" i="1"/>
  <c r="N28" i="1"/>
  <c r="N52" i="1"/>
  <c r="N51" i="1" s="1"/>
  <c r="N57" i="1"/>
  <c r="N56" i="1" s="1"/>
  <c r="C71" i="1"/>
  <c r="G71" i="1"/>
  <c r="N87" i="1"/>
  <c r="K32" i="1"/>
  <c r="K38" i="1" s="1"/>
  <c r="F22" i="1"/>
  <c r="F21" i="1" s="1"/>
  <c r="N23" i="1"/>
  <c r="N27" i="1"/>
  <c r="E92" i="1"/>
  <c r="G111" i="1"/>
  <c r="G127" i="1" s="1"/>
  <c r="E127" i="1"/>
  <c r="I127" i="1"/>
  <c r="Q29" i="1" l="1"/>
  <c r="Q15" i="1"/>
  <c r="R15" i="1" s="1"/>
  <c r="C38" i="1"/>
  <c r="Q30" i="1"/>
  <c r="P13" i="1"/>
  <c r="D32" i="1"/>
  <c r="D38" i="1" s="1"/>
  <c r="N86" i="1"/>
  <c r="N85" i="1" s="1"/>
  <c r="I32" i="1"/>
  <c r="I38" i="1" s="1"/>
  <c r="H21" i="1"/>
  <c r="N21" i="1" s="1"/>
  <c r="H32" i="1"/>
  <c r="H38" i="1" s="1"/>
  <c r="Q23" i="1"/>
  <c r="P12" i="1"/>
  <c r="P11" i="1" s="1"/>
  <c r="N13" i="1"/>
  <c r="Q14" i="1"/>
  <c r="R14" i="1" s="1"/>
  <c r="N25" i="1"/>
  <c r="Q24" i="1"/>
  <c r="R24" i="1" s="1"/>
  <c r="N71" i="1"/>
  <c r="F32" i="1"/>
  <c r="F38" i="1" s="1"/>
  <c r="P25" i="1"/>
  <c r="P22" i="1" s="1"/>
  <c r="P21" i="1" s="1"/>
  <c r="Q34" i="1"/>
  <c r="R34" i="1" s="1"/>
  <c r="Q26" i="1"/>
  <c r="Q27" i="1"/>
  <c r="R27" i="1" s="1"/>
  <c r="G32" i="1"/>
  <c r="G38" i="1" s="1"/>
  <c r="P32" i="1" l="1"/>
  <c r="P38" i="1" s="1"/>
  <c r="Q21" i="1"/>
  <c r="R21" i="1" s="1"/>
  <c r="Q25" i="1"/>
  <c r="R25" i="1" s="1"/>
  <c r="R23" i="1"/>
  <c r="P18" i="1"/>
  <c r="Q18" i="1" s="1"/>
  <c r="N22" i="1"/>
  <c r="Q22" i="1" s="1"/>
  <c r="R22" i="1" s="1"/>
  <c r="Q13" i="1"/>
  <c r="R13" i="1" s="1"/>
  <c r="N12" i="1"/>
  <c r="Q12" i="1" l="1"/>
  <c r="R12" i="1" s="1"/>
  <c r="N11" i="1"/>
  <c r="Q11" i="1" l="1"/>
  <c r="R11" i="1" s="1"/>
  <c r="N32" i="1"/>
  <c r="N38" i="1" l="1"/>
  <c r="Q38" i="1" s="1"/>
  <c r="Q32" i="1"/>
  <c r="R32" i="1" s="1"/>
</calcChain>
</file>

<file path=xl/comments1.xml><?xml version="1.0" encoding="utf-8"?>
<comments xmlns="http://schemas.openxmlformats.org/spreadsheetml/2006/main">
  <authors>
    <author>MANUELVAL</author>
    <author>ASROCK</author>
    <author>Autor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EXTRAER INFORMACION DE ESTADOS FINANCIEROS Y BALANZA … </t>
        </r>
        <r>
          <rPr>
            <b/>
            <sz val="9"/>
            <color indexed="81"/>
            <rFont val="Tahoma"/>
            <family val="2"/>
          </rPr>
          <t>EN CASO DE CONSIDERAR LAS BONIFICACIONES Y DESCUENTOS COMO GASTO FAVOR DE CLASIFICARLOS DES PUES DE INGRESOS COMO EL FORMATO Y QUITARLO A LOS GASTOS. DEBERÁ CHECAR CON SU ESTADO DE RESULTADOS</t>
        </r>
      </text>
    </comment>
    <comment ref="J30" authorId="1" shapeId="0">
      <text>
        <r>
          <rPr>
            <b/>
            <sz val="9"/>
            <color indexed="81"/>
            <rFont val="Tahoma"/>
            <family val="2"/>
          </rPr>
          <t>ASROCK:</t>
        </r>
        <r>
          <rPr>
            <sz val="9"/>
            <color indexed="81"/>
            <rFont val="Tahoma"/>
            <family val="2"/>
          </rPr>
          <t xml:space="preserve">
SON EL 5% + DEPRECIACIONES
</t>
        </r>
      </text>
    </comment>
    <comment ref="K30" authorId="1" shapeId="0">
      <text>
        <r>
          <rPr>
            <b/>
            <sz val="9"/>
            <color indexed="81"/>
            <rFont val="Tahoma"/>
            <family val="2"/>
          </rPr>
          <t>ASROCK:</t>
        </r>
        <r>
          <rPr>
            <sz val="9"/>
            <color indexed="81"/>
            <rFont val="Tahoma"/>
            <family val="2"/>
          </rPr>
          <t xml:space="preserve">
SON EL 5% + DFE 
+ DEPRECIACIONES
</t>
        </r>
      </text>
    </comment>
    <comment ref="L30" authorId="1" shapeId="0">
      <text>
        <r>
          <rPr>
            <b/>
            <sz val="9"/>
            <color indexed="81"/>
            <rFont val="Tahoma"/>
            <family val="2"/>
          </rPr>
          <t>ASROCK:</t>
        </r>
        <r>
          <rPr>
            <sz val="9"/>
            <color indexed="81"/>
            <rFont val="Tahoma"/>
            <family val="2"/>
          </rPr>
          <t xml:space="preserve">
SON EL 5% + DFE 
+ DEPRECIACIONES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ESTA PAGANDO CREDITOS CONTRACTUALES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INVERSIONES REALIZADAS CON RECURSOS PROPIOS DENTRO DEL MES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BALANCE GENERAL O ESTADO DE SITUACIÓN FINANCIERA
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ENERGIA ELECTRICA CFE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ENERGÍA ELÉCTRICA CFE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
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</t>
        </r>
      </text>
    </comment>
    <comment ref="A6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MEDICION DE LAS FUENTES POR TIPO
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7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LECTURA DE  MEDICIÓN EN LA PLANTA TRATADORA O ESTIMADO.</t>
        </r>
      </text>
    </comment>
    <comment ref="A9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 PARA LO FACTURADO Y COBRADO EN $</t>
        </r>
      </text>
    </comment>
    <comment ref="A106" authorId="0" shapeId="0">
      <text>
        <r>
          <rPr>
            <sz val="9"/>
            <color indexed="81"/>
            <rFont val="Tahoma"/>
            <family val="2"/>
          </rPr>
          <t>MANUELVAL:SOLO AQUELLOS QUE EFECTIVAMENTE SE REALIZARON YA QUE AL ACUDIR AL CORTE EL USUARIO EN ALGUNOS CASOS REALIZA EL PAGO INMEDIATO.</t>
        </r>
      </text>
    </comment>
    <comment ref="A10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TAMBIEN LAS EFECTIVAMENTE RERALIZADAS EN LAS BITACORAS O CONTROLES.</t>
        </r>
      </text>
    </comment>
    <comment ref="A10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CONTABILIZADO POR ESTE CONCEPTO
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SISTEMA LECTURA CEL O COMERCIAL, SEPARAR TOMAS ACTIVAS DE LAS NO ACTIVAS O CONGELADAS COMO LO MUESTRA EL CUADRO</t>
        </r>
      </text>
    </comment>
    <comment ref="A13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comercial. </t>
        </r>
        <r>
          <rPr>
            <b/>
            <sz val="9"/>
            <color indexed="81"/>
            <rFont val="Tahoma"/>
            <family val="2"/>
          </rPr>
          <t>SE TOMA EL REZAGO SIN RECARGOS</t>
        </r>
      </text>
    </comment>
    <comment ref="A13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</t>
        </r>
      </text>
    </comment>
    <comment ref="A14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TOMAR DEL PADRON POR RANGOS DE CONSUMO LA TARIFA EN LA QUE HUBO MAS USUARIOS EN EL MES</t>
        </r>
      </text>
    </comment>
    <comment ref="A15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TENER EL DATO DE </t>
        </r>
        <r>
          <rPr>
            <b/>
            <sz val="9"/>
            <color indexed="81"/>
            <rFont val="Tahoma"/>
            <family val="2"/>
          </rPr>
          <t>CONAPO</t>
        </r>
        <r>
          <rPr>
            <sz val="9"/>
            <color indexed="81"/>
            <rFont val="Tahoma"/>
            <family val="2"/>
          </rPr>
          <t xml:space="preserve"> SE INCLUYE.</t>
        </r>
      </text>
    </comment>
    <comment ref="A15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COMUNIDADES, COMITES QUE EL ORGANISMO ATIENDE ADEMAS DE LO CORRESPONDIENTE A SUS CINCURSCRIPCIÓN</t>
        </r>
      </text>
    </comment>
    <comment ref="A15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DATO DE COUNIDADES ATENDIDAS ESTIMAR EL NUMERO DE USUARIOS SEGÚN EL PADRON DE CADA UNA</t>
        </r>
      </text>
    </comment>
    <comment ref="A15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5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LA LONGITUD REHABILITADA EN EL MES EN KM</t>
        </r>
      </text>
    </comment>
    <comment ref="A16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REHABILITAR O REPARAR MICROMEDIDORES</t>
        </r>
      </text>
    </comment>
    <comment ref="A16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LOS MICROMEDIDORES NUEVOS INSTALADOS POR SUSTITUCIÓN, A SOLICITUD DEL USUARIO , NUEVOS CONTRATOS, ETC.</t>
        </r>
      </text>
    </comment>
    <comment ref="A16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 LOS QUE EFECTIVAMENTE SE LES TOMA LECTURA, NO INCLUYE LOS ESTIMADOS, PROMEDIADOS, DESTRUIDOS, SIN FUNCIONAR, ETC.  </t>
        </r>
        <r>
          <rPr>
            <b/>
            <sz val="9"/>
            <color indexed="81"/>
            <rFont val="Tahoma"/>
            <family val="2"/>
          </rPr>
          <t>SOLO FUNCIONANDO</t>
        </r>
      </text>
    </comment>
    <comment ref="A17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MACROMEDIDORES INSTALADOS EN EL MES</t>
        </r>
      </text>
    </comment>
    <comment ref="A17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QUE SI FUNCIONEN Y ARROJEN LECTURAS CORRECTAMENTE. SEGÚN BITACORAS</t>
        </r>
      </text>
    </comment>
    <comment ref="A17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INVENTARIO DE FUENTES ACTIVAS Y EN DESUSO, TANQUES DE ALMACENAMIENTO O PILAS Y CAPACIDAD DE ALMACENAMIENTO. </t>
        </r>
      </text>
    </comment>
    <comment ref="A18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TODO EL PERSONAL SEA POR SUELDOS Y SALARIOS, HONORARIOS O ASIMILADOS. SEPARAR DE ACUERDO AL CUADRO</t>
        </r>
      </text>
    </comment>
    <comment ref="A197" authorId="0" shapeId="0">
      <text>
        <r>
          <rPr>
            <b/>
            <sz val="9"/>
            <color indexed="81"/>
            <rFont val="Tahoma"/>
            <family val="2"/>
          </rPr>
          <t xml:space="preserve">MANUELVAL:
</t>
        </r>
        <r>
          <rPr>
            <sz val="9"/>
            <color indexed="81"/>
            <rFont val="Tahoma"/>
            <family val="2"/>
          </rPr>
          <t>QUE SE INVOLUCREN EN EL TEMA</t>
        </r>
      </text>
    </comment>
    <comment ref="A19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19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AQUELLOS USUARIOS QUE RECIBEN AGUA LAS 24 HRS LOS 7 DIAS</t>
        </r>
      </text>
    </comment>
    <comment ref="L203" authorId="2" shapeId="0">
      <text>
        <r>
          <rPr>
            <b/>
            <sz val="9"/>
            <color indexed="81"/>
            <rFont val="Tahoma"/>
            <family val="2"/>
          </rPr>
          <t>ESTE DATO SE OBTUVO POR NELLY / YA QUE DANY ESTABA DE VACACIONES ESTE ES APROX</t>
        </r>
      </text>
    </comment>
    <comment ref="A20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TOMAS CON SERVICIO DE TANDEO.</t>
        </r>
      </text>
    </comment>
  </commentList>
</comments>
</file>

<file path=xl/sharedStrings.xml><?xml version="1.0" encoding="utf-8"?>
<sst xmlns="http://schemas.openxmlformats.org/spreadsheetml/2006/main" count="201" uniqueCount="176">
  <si>
    <t>JUNTA MUNICIPAL DE AGUA Y SANEAMIENTO DE CUAUHTEMOC, CHIHUAHUA</t>
  </si>
  <si>
    <t>PROGRAMA DE INDICADORES DE GESTION DE ORGANISMOS OPERADORES</t>
  </si>
  <si>
    <t>Ejercicio Fiscal 2021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</si>
  <si>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</si>
  <si>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</si>
  <si>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</si>
  <si>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</si>
  <si>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</si>
  <si>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</si>
  <si>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</si>
  <si>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</si>
  <si>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</si>
  <si>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</si>
  <si>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</si>
  <si>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</si>
  <si>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</si>
  <si>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</si>
  <si>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</si>
  <si>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</si>
  <si>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</si>
  <si>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</si>
  <si>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Resultados de Gestion</t>
  </si>
  <si>
    <t>1. Ingresos  (A+B)</t>
  </si>
  <si>
    <t>A) Ingresos propios netos (a+b+c)</t>
  </si>
  <si>
    <t>a) Ingresos propios (i+ii)</t>
  </si>
  <si>
    <t>i) ingresos por agua, alcantarillado y saneamiento</t>
  </si>
  <si>
    <t>ii) resto de los ingresos propios</t>
  </si>
  <si>
    <t>b) Descuento social</t>
  </si>
  <si>
    <t>c) Bonificaciones</t>
  </si>
  <si>
    <t>c) Ajustes</t>
  </si>
  <si>
    <t>B) Ingresos indirectos</t>
  </si>
  <si>
    <t>2. Egresos (A+B+C)</t>
  </si>
  <si>
    <t>A) Costos y gastos de Operación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</si>
  <si>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</si>
  <si>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</si>
  <si>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</si>
  <si>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</si>
  <si>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(5% JCAS)</t>
  </si>
  <si>
    <t xml:space="preserve">iii) DFEA Pagados </t>
  </si>
  <si>
    <t>iv) Resto de los Servicios</t>
  </si>
  <si>
    <t>d) Apoyos y transferencias y Otros</t>
  </si>
  <si>
    <t>* NO REPETIR LAS BONIFICACIONES, DESCUENTOS Y AJUSTES EN LOS GASTOS OPERATIVOS.</t>
  </si>
  <si>
    <t>Resultado del Ejercicio</t>
  </si>
  <si>
    <t>B) Creditos</t>
  </si>
  <si>
    <t>C) Inversiones propias</t>
  </si>
  <si>
    <t>Ampliación</t>
  </si>
  <si>
    <t>Rehabilitación</t>
  </si>
  <si>
    <t>Activo Fijo</t>
  </si>
  <si>
    <t>Deficit</t>
  </si>
  <si>
    <t>D) Inversiones de Gobierno</t>
  </si>
  <si>
    <t>Cuentas de Balance</t>
  </si>
  <si>
    <t>Saldo En Bancos</t>
  </si>
  <si>
    <t>Cuenta Corriente</t>
  </si>
  <si>
    <t>Provisiones</t>
  </si>
  <si>
    <t>Inversiones</t>
  </si>
  <si>
    <t>Activo Circulante</t>
  </si>
  <si>
    <t xml:space="preserve">       Activo Total</t>
  </si>
  <si>
    <t>Pasivo Circulante</t>
  </si>
  <si>
    <t xml:space="preserve">       Pasivo Total</t>
  </si>
  <si>
    <t xml:space="preserve">      Saldo DFEA pendente de pago</t>
  </si>
  <si>
    <t>*2-2-6-4-02-002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</si>
  <si>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</si>
  <si>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</si>
  <si>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</si>
  <si>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</si>
  <si>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</si>
  <si>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</si>
  <si>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Avance de Diagnostico de Medición de Presiones y Recuperción de caudales (% avance)</t>
  </si>
  <si>
    <t>Agua Potable</t>
  </si>
  <si>
    <r>
      <t>Volumen de agua producida en m</t>
    </r>
    <r>
      <rPr>
        <b/>
        <vertAlign val="superscript"/>
        <sz val="11"/>
        <color indexed="8"/>
        <rFont val="Arial"/>
        <family val="2"/>
      </rPr>
      <t>3</t>
    </r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</si>
  <si>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</si>
  <si>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</si>
  <si>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</si>
  <si>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</si>
  <si>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</si>
  <si>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</si>
  <si>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</si>
  <si>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Industrial</t>
  </si>
  <si>
    <t>D) Escolar</t>
  </si>
  <si>
    <t>E) Público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</si>
  <si>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</si>
  <si>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</si>
  <si>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</si>
  <si>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</si>
  <si>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</si>
  <si>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</si>
  <si>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</si>
  <si>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</si>
  <si>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</si>
  <si>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</si>
  <si>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Comercial</t>
  </si>
  <si>
    <t>Facturación de Agua, Alcant. y Saneamiento en $ (A+B+C+D+E)</t>
  </si>
  <si>
    <t>Cobrado de Agua, Alcant. y Saneamiento en $ (A+B+C+D+E)</t>
  </si>
  <si>
    <t>No. De Cortes Efectivos del Mes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</si>
  <si>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</si>
  <si>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</si>
  <si>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</si>
  <si>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</si>
  <si>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</si>
  <si>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</si>
  <si>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</si>
  <si>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</si>
  <si>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</si>
  <si>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</si>
  <si>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</si>
  <si>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</si>
  <si>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</si>
  <si>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</si>
  <si>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>Cobertura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</si>
  <si>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</si>
  <si>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</si>
  <si>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</si>
  <si>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</si>
  <si>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</si>
  <si>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</si>
  <si>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</si>
  <si>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</si>
  <si>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</si>
  <si>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</si>
  <si>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</si>
  <si>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 xml:space="preserve">              Domiciliaria $   __0-5___m3</t>
  </si>
  <si>
    <t xml:space="preserve">               Comercial $  ___0-5__m3</t>
  </si>
  <si>
    <t xml:space="preserve">               Industrial $   ___0-15_m3</t>
  </si>
  <si>
    <t>A los usuarios de cuota fija se asigna volumen estimado m3/mes</t>
  </si>
  <si>
    <t xml:space="preserve">Coberturas de servicios </t>
  </si>
  <si>
    <t>No. habitantes según censo de INEGI 2020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</si>
  <si>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</si>
  <si>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</si>
  <si>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</si>
  <si>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</si>
  <si>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</si>
  <si>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</si>
  <si>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</si>
  <si>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</si>
  <si>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</si>
  <si>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</si>
  <si>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Longitud total de Alcantarillado (km)</t>
  </si>
  <si>
    <t>Longitud de tubería de distribución  rehabilitada (Km)</t>
  </si>
  <si>
    <t xml:space="preserve"> 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</si>
  <si>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</si>
  <si>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</si>
  <si>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</si>
  <si>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</si>
  <si>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</si>
  <si>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</si>
  <si>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</si>
  <si>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</si>
  <si>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</si>
  <si>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</si>
  <si>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</si>
  <si>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</si>
  <si>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</si>
  <si>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</si>
  <si>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</si>
  <si>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r>
      <t>Volumen de Almacenamiento de los Tanques m</t>
    </r>
    <r>
      <rPr>
        <vertAlign val="superscript"/>
        <sz val="11"/>
        <color rgb="FFFF0000"/>
        <rFont val="Arial"/>
        <family val="2"/>
      </rPr>
      <t>3</t>
    </r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</si>
  <si>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</si>
  <si>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</si>
  <si>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</si>
  <si>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</si>
  <si>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</si>
  <si>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</si>
  <si>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r>
      <t xml:space="preserve">B) Pensionados y jubilados </t>
    </r>
    <r>
      <rPr>
        <sz val="12"/>
        <color rgb="FFFF0000"/>
        <rFont val="Arial"/>
        <family val="2"/>
      </rPr>
      <t xml:space="preserve">  Confianza</t>
    </r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</si>
  <si>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</si>
  <si>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</si>
  <si>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</si>
  <si>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</si>
  <si>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</si>
  <si>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</si>
  <si>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</si>
  <si>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</si>
  <si>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</si>
  <si>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</si>
  <si>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LIC. MIGUEL ÁNGEL LÓPEZ GRANADOS</t>
  </si>
  <si>
    <t>LIC. CÉSAR AUGUSTO MARTÍNEZ LÓPEZ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</si>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</sst>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(* #,##0_);_(* \(#,##0\);_(* &quot;-&quot;??_);_(@_)"/>
    <numFmt numFmtId="167" formatCode="#,##0_ ;[Red]\-#,##0\ "/>
    <numFmt numFmtId="168" formatCode="#,##0.00;[Red]#,##0.00"/>
    <numFmt numFmtId="169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2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rgb="FF002060"/>
      <name val="Arial"/>
      <family val="2"/>
    </font>
    <font>
      <b/>
      <i/>
      <sz val="11"/>
      <name val="Arial"/>
      <family val="2"/>
    </font>
    <font>
      <sz val="6.5"/>
      <color rgb="FF000000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4" fillId="2" borderId="0" xfId="3" applyFont="1" applyFill="1"/>
    <xf numFmtId="0" fontId="4" fillId="0" borderId="0" xfId="3" applyFont="1"/>
    <xf numFmtId="0" fontId="8" fillId="0" borderId="0" xfId="0" applyFont="1"/>
    <xf numFmtId="1" fontId="9" fillId="0" borderId="0" xfId="3" applyNumberFormat="1" applyFont="1" applyAlignment="1">
      <alignment horizontal="center"/>
    </xf>
    <xf numFmtId="1" fontId="10" fillId="0" borderId="0" xfId="3" applyNumberFormat="1" applyFont="1" applyAlignment="1">
      <alignment horizontal="center"/>
    </xf>
    <xf numFmtId="1" fontId="11" fillId="0" borderId="0" xfId="3" applyNumberFormat="1" applyFont="1" applyAlignment="1">
      <alignment horizontal="center"/>
    </xf>
    <xf numFmtId="0" fontId="12" fillId="4" borderId="1" xfId="3" applyFont="1" applyFill="1" applyBorder="1" applyAlignment="1">
      <alignment horizontal="center" vertical="center"/>
    </xf>
    <xf numFmtId="1" fontId="12" fillId="4" borderId="1" xfId="3" applyNumberFormat="1" applyFont="1" applyFill="1" applyBorder="1" applyAlignment="1">
      <alignment horizontal="center" vertical="center" wrapText="1"/>
    </xf>
    <xf numFmtId="1" fontId="13" fillId="4" borderId="1" xfId="3" applyNumberFormat="1" applyFont="1" applyFill="1" applyBorder="1" applyAlignment="1">
      <alignment horizontal="center" vertical="center" wrapText="1"/>
    </xf>
    <xf numFmtId="0" fontId="6" fillId="5" borderId="0" xfId="3" applyFont="1" applyFill="1" applyAlignment="1">
      <alignment horizontal="center" vertical="center"/>
    </xf>
    <xf numFmtId="1" fontId="12" fillId="0" borderId="0" xfId="3" applyNumberFormat="1" applyFont="1" applyAlignment="1">
      <alignment horizontal="center" vertical="center" wrapText="1"/>
    </xf>
    <xf numFmtId="1" fontId="13" fillId="0" borderId="0" xfId="3" applyNumberFormat="1" applyFont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/>
    </xf>
    <xf numFmtId="43" fontId="15" fillId="6" borderId="3" xfId="4" applyFont="1" applyFill="1" applyBorder="1" applyAlignment="1" applyProtection="1">
      <alignment horizontal="right" vertical="center"/>
    </xf>
    <xf numFmtId="7" fontId="15" fillId="6" borderId="3" xfId="4" applyNumberFormat="1" applyFont="1" applyFill="1" applyBorder="1" applyAlignment="1" applyProtection="1">
      <alignment horizontal="right" vertical="center"/>
    </xf>
    <xf numFmtId="9" fontId="15" fillId="6" borderId="4" xfId="2" applyFont="1" applyFill="1" applyBorder="1" applyAlignment="1" applyProtection="1">
      <alignment horizontal="right" vertical="center"/>
    </xf>
    <xf numFmtId="0" fontId="16" fillId="7" borderId="5" xfId="0" applyFont="1" applyFill="1" applyBorder="1" applyAlignment="1">
      <alignment horizontal="left" vertical="center" indent="2"/>
    </xf>
    <xf numFmtId="43" fontId="17" fillId="7" borderId="6" xfId="4" applyFont="1" applyFill="1" applyBorder="1" applyAlignment="1" applyProtection="1">
      <alignment horizontal="right" vertical="center"/>
    </xf>
    <xf numFmtId="7" fontId="17" fillId="7" borderId="6" xfId="4" applyNumberFormat="1" applyFont="1" applyFill="1" applyBorder="1" applyAlignment="1" applyProtection="1">
      <alignment horizontal="right" vertical="center"/>
    </xf>
    <xf numFmtId="9" fontId="17" fillId="7" borderId="7" xfId="2" applyFont="1" applyFill="1" applyBorder="1" applyAlignment="1" applyProtection="1">
      <alignment horizontal="right" vertical="center"/>
    </xf>
    <xf numFmtId="0" fontId="16" fillId="7" borderId="5" xfId="0" applyFont="1" applyFill="1" applyBorder="1" applyAlignment="1">
      <alignment horizontal="left" vertical="center" indent="4"/>
    </xf>
    <xf numFmtId="0" fontId="18" fillId="0" borderId="5" xfId="0" applyFont="1" applyBorder="1" applyAlignment="1">
      <alignment horizontal="left" vertical="center" indent="6"/>
    </xf>
    <xf numFmtId="7" fontId="17" fillId="0" borderId="6" xfId="4" applyNumberFormat="1" applyFont="1" applyFill="1" applyBorder="1" applyAlignment="1" applyProtection="1">
      <alignment horizontal="right" vertical="center"/>
    </xf>
    <xf numFmtId="43" fontId="17" fillId="0" borderId="6" xfId="4" applyFont="1" applyFill="1" applyBorder="1" applyAlignment="1" applyProtection="1">
      <alignment horizontal="right" vertical="center"/>
    </xf>
    <xf numFmtId="9" fontId="17" fillId="0" borderId="7" xfId="2" applyFont="1" applyFill="1" applyBorder="1" applyAlignment="1" applyProtection="1">
      <alignment horizontal="right" vertical="center"/>
    </xf>
    <xf numFmtId="16" fontId="0" fillId="0" borderId="0" xfId="0" applyNumberFormat="1"/>
    <xf numFmtId="0" fontId="18" fillId="0" borderId="5" xfId="0" applyFont="1" applyBorder="1" applyAlignment="1">
      <alignment horizontal="left" vertical="center" indent="4"/>
    </xf>
    <xf numFmtId="164" fontId="17" fillId="0" borderId="6" xfId="4" applyNumberFormat="1" applyFont="1" applyFill="1" applyBorder="1" applyAlignment="1" applyProtection="1">
      <alignment horizontal="right" vertical="center"/>
    </xf>
    <xf numFmtId="0" fontId="17" fillId="0" borderId="7" xfId="2" applyNumberFormat="1" applyFont="1" applyFill="1" applyBorder="1" applyAlignment="1" applyProtection="1">
      <alignment horizontal="right" vertical="center"/>
    </xf>
    <xf numFmtId="0" fontId="18" fillId="0" borderId="5" xfId="0" applyFont="1" applyBorder="1" applyAlignment="1">
      <alignment horizontal="left" vertical="center" indent="2"/>
    </xf>
    <xf numFmtId="9" fontId="15" fillId="0" borderId="8" xfId="2" applyFont="1" applyFill="1" applyBorder="1" applyAlignment="1" applyProtection="1">
      <alignment horizontal="right" vertical="center"/>
    </xf>
    <xf numFmtId="0" fontId="17" fillId="0" borderId="5" xfId="0" applyFont="1" applyBorder="1" applyAlignment="1">
      <alignment horizontal="left" vertical="center" indent="2"/>
    </xf>
    <xf numFmtId="165" fontId="19" fillId="0" borderId="7" xfId="4" applyNumberFormat="1" applyFont="1" applyFill="1" applyBorder="1" applyAlignment="1" applyProtection="1">
      <alignment horizontal="right" vertical="center"/>
    </xf>
    <xf numFmtId="0" fontId="6" fillId="6" borderId="5" xfId="0" applyFont="1" applyFill="1" applyBorder="1" applyAlignment="1">
      <alignment horizontal="left" vertical="center"/>
    </xf>
    <xf numFmtId="7" fontId="15" fillId="6" borderId="6" xfId="4" applyNumberFormat="1" applyFont="1" applyFill="1" applyBorder="1" applyAlignment="1" applyProtection="1">
      <alignment horizontal="right" vertical="center"/>
    </xf>
    <xf numFmtId="43" fontId="15" fillId="6" borderId="6" xfId="4" applyFont="1" applyFill="1" applyBorder="1" applyAlignment="1" applyProtection="1">
      <alignment horizontal="right" vertical="center"/>
    </xf>
    <xf numFmtId="9" fontId="17" fillId="6" borderId="7" xfId="2" applyFont="1" applyFill="1" applyBorder="1" applyAlignment="1" applyProtection="1">
      <alignment horizontal="right" vertical="center"/>
    </xf>
    <xf numFmtId="7" fontId="15" fillId="7" borderId="6" xfId="4" applyNumberFormat="1" applyFont="1" applyFill="1" applyBorder="1" applyAlignment="1" applyProtection="1">
      <alignment horizontal="right" vertical="center"/>
    </xf>
    <xf numFmtId="43" fontId="15" fillId="7" borderId="6" xfId="4" applyFont="1" applyFill="1" applyBorder="1" applyAlignment="1" applyProtection="1">
      <alignment horizontal="right" vertical="center"/>
    </xf>
    <xf numFmtId="0" fontId="20" fillId="0" borderId="5" xfId="0" applyFont="1" applyBorder="1" applyAlignment="1">
      <alignment horizontal="left" vertical="center" indent="4"/>
    </xf>
    <xf numFmtId="0" fontId="17" fillId="7" borderId="5" xfId="0" applyFont="1" applyFill="1" applyBorder="1" applyAlignment="1">
      <alignment horizontal="left" vertical="center" indent="4"/>
    </xf>
    <xf numFmtId="4" fontId="21" fillId="8" borderId="9" xfId="0" applyNumberFormat="1" applyFont="1" applyFill="1" applyBorder="1" applyAlignment="1">
      <alignment horizontal="right" vertical="top"/>
    </xf>
    <xf numFmtId="7" fontId="22" fillId="0" borderId="0" xfId="5" applyNumberFormat="1" applyFont="1"/>
    <xf numFmtId="9" fontId="15" fillId="0" borderId="7" xfId="2" applyFont="1" applyFill="1" applyBorder="1" applyAlignment="1" applyProtection="1">
      <alignment horizontal="right" vertical="center"/>
    </xf>
    <xf numFmtId="0" fontId="23" fillId="9" borderId="5" xfId="0" quotePrefix="1" applyFont="1" applyFill="1" applyBorder="1" applyAlignment="1">
      <alignment horizontal="left" vertical="center" indent="4"/>
    </xf>
    <xf numFmtId="43" fontId="17" fillId="10" borderId="6" xfId="4" applyFont="1" applyFill="1" applyBorder="1" applyAlignment="1" applyProtection="1">
      <alignment horizontal="right" vertical="center"/>
    </xf>
    <xf numFmtId="0" fontId="24" fillId="7" borderId="5" xfId="0" applyFont="1" applyFill="1" applyBorder="1" applyAlignment="1">
      <alignment horizontal="right" vertical="center"/>
    </xf>
    <xf numFmtId="0" fontId="17" fillId="7" borderId="5" xfId="0" applyFont="1" applyFill="1" applyBorder="1" applyAlignment="1">
      <alignment horizontal="left" vertical="center" indent="2"/>
    </xf>
    <xf numFmtId="0" fontId="0" fillId="11" borderId="0" xfId="0" applyFill="1"/>
    <xf numFmtId="0" fontId="24" fillId="0" borderId="5" xfId="0" applyFont="1" applyBorder="1" applyAlignment="1">
      <alignment horizontal="right" vertical="center"/>
    </xf>
    <xf numFmtId="43" fontId="15" fillId="0" borderId="6" xfId="4" applyFont="1" applyFill="1" applyBorder="1" applyAlignment="1" applyProtection="1">
      <alignment horizontal="right" vertical="center"/>
    </xf>
    <xf numFmtId="0" fontId="15" fillId="5" borderId="5" xfId="0" applyFont="1" applyFill="1" applyBorder="1" applyAlignment="1">
      <alignment horizontal="center" vertical="center"/>
    </xf>
    <xf numFmtId="7" fontId="17" fillId="12" borderId="6" xfId="4" applyNumberFormat="1" applyFont="1" applyFill="1" applyBorder="1" applyAlignment="1" applyProtection="1">
      <alignment horizontal="right" vertical="center"/>
    </xf>
    <xf numFmtId="43" fontId="17" fillId="12" borderId="6" xfId="4" applyFont="1" applyFill="1" applyBorder="1" applyAlignment="1" applyProtection="1">
      <alignment horizontal="right" vertical="center"/>
    </xf>
    <xf numFmtId="7" fontId="25" fillId="13" borderId="0" xfId="0" applyNumberFormat="1" applyFont="1" applyFill="1" applyAlignment="1">
      <alignment horizontal="right" vertical="top" wrapText="1"/>
    </xf>
    <xf numFmtId="7" fontId="17" fillId="0" borderId="10" xfId="4" applyNumberFormat="1" applyFont="1" applyFill="1" applyBorder="1" applyAlignment="1" applyProtection="1">
      <alignment vertical="center"/>
    </xf>
    <xf numFmtId="43" fontId="17" fillId="0" borderId="10" xfId="4" applyFont="1" applyFill="1" applyBorder="1" applyAlignment="1" applyProtection="1">
      <alignment vertical="center"/>
    </xf>
    <xf numFmtId="0" fontId="4" fillId="0" borderId="11" xfId="3" applyFont="1" applyBorder="1"/>
    <xf numFmtId="43" fontId="17" fillId="0" borderId="12" xfId="4" applyFont="1" applyFill="1" applyBorder="1" applyAlignment="1" applyProtection="1">
      <alignment horizontal="right" vertical="center"/>
    </xf>
    <xf numFmtId="0" fontId="6" fillId="5" borderId="2" xfId="0" applyFont="1" applyFill="1" applyBorder="1" applyAlignment="1">
      <alignment horizontal="left" vertical="center"/>
    </xf>
    <xf numFmtId="43" fontId="15" fillId="14" borderId="3" xfId="4" applyFont="1" applyFill="1" applyBorder="1" applyAlignment="1" applyProtection="1">
      <alignment horizontal="right" vertical="center"/>
    </xf>
    <xf numFmtId="43" fontId="17" fillId="0" borderId="6" xfId="4" applyFont="1" applyFill="1" applyBorder="1" applyAlignment="1" applyProtection="1">
      <alignment horizontal="right" vertical="center"/>
      <protection locked="0"/>
    </xf>
    <xf numFmtId="43" fontId="17" fillId="7" borderId="6" xfId="1" applyFont="1" applyFill="1" applyBorder="1" applyAlignment="1" applyProtection="1">
      <alignment horizontal="right" vertical="center"/>
    </xf>
    <xf numFmtId="0" fontId="6" fillId="14" borderId="2" xfId="0" applyFont="1" applyFill="1" applyBorder="1" applyAlignment="1">
      <alignment horizontal="left" vertical="center"/>
    </xf>
    <xf numFmtId="0" fontId="17" fillId="12" borderId="11" xfId="0" applyFont="1" applyFill="1" applyBorder="1" applyAlignment="1">
      <alignment horizontal="left" vertical="center" indent="2"/>
    </xf>
    <xf numFmtId="0" fontId="18" fillId="0" borderId="5" xfId="0" applyFont="1" applyBorder="1" applyAlignment="1">
      <alignment horizontal="left" vertical="center"/>
    </xf>
    <xf numFmtId="9" fontId="17" fillId="0" borderId="6" xfId="2" applyFont="1" applyFill="1" applyBorder="1" applyAlignment="1" applyProtection="1">
      <alignment horizontal="right" vertical="center"/>
      <protection locked="0"/>
    </xf>
    <xf numFmtId="0" fontId="17" fillId="0" borderId="5" xfId="0" applyFont="1" applyBorder="1" applyAlignment="1">
      <alignment horizontal="left" vertical="center"/>
    </xf>
    <xf numFmtId="165" fontId="15" fillId="14" borderId="3" xfId="4" applyNumberFormat="1" applyFont="1" applyFill="1" applyBorder="1" applyAlignment="1" applyProtection="1">
      <alignment horizontal="right" vertical="center"/>
    </xf>
    <xf numFmtId="165" fontId="17" fillId="0" borderId="6" xfId="4" applyNumberFormat="1" applyFont="1" applyFill="1" applyBorder="1" applyAlignment="1" applyProtection="1">
      <alignment horizontal="right" vertical="center"/>
      <protection locked="0"/>
    </xf>
    <xf numFmtId="0" fontId="18" fillId="12" borderId="11" xfId="0" applyFont="1" applyFill="1" applyBorder="1" applyAlignment="1">
      <alignment horizontal="left" vertical="center" indent="2"/>
    </xf>
    <xf numFmtId="0" fontId="27" fillId="0" borderId="5" xfId="5" applyFont="1" applyBorder="1"/>
    <xf numFmtId="3" fontId="27" fillId="0" borderId="0" xfId="5" applyNumberFormat="1" applyFont="1"/>
    <xf numFmtId="0" fontId="6" fillId="7" borderId="5" xfId="0" applyFont="1" applyFill="1" applyBorder="1" applyAlignment="1">
      <alignment horizontal="left" vertical="center"/>
    </xf>
    <xf numFmtId="166" fontId="27" fillId="0" borderId="5" xfId="4" applyNumberFormat="1" applyFont="1" applyBorder="1" applyAlignment="1" applyProtection="1">
      <alignment horizontal="left" indent="1"/>
    </xf>
    <xf numFmtId="166" fontId="22" fillId="0" borderId="6" xfId="4" applyNumberFormat="1" applyFont="1" applyFill="1" applyBorder="1" applyProtection="1"/>
    <xf numFmtId="166" fontId="22" fillId="0" borderId="5" xfId="4" applyNumberFormat="1" applyFont="1" applyFill="1" applyBorder="1" applyAlignment="1" applyProtection="1">
      <alignment horizontal="left" indent="1"/>
    </xf>
    <xf numFmtId="166" fontId="22" fillId="0" borderId="6" xfId="4" applyNumberFormat="1" applyFont="1" applyFill="1" applyBorder="1" applyProtection="1">
      <protection locked="0"/>
    </xf>
    <xf numFmtId="0" fontId="6" fillId="5" borderId="5" xfId="0" applyFont="1" applyFill="1" applyBorder="1" applyAlignment="1">
      <alignment horizontal="left" vertical="center"/>
    </xf>
    <xf numFmtId="0" fontId="20" fillId="7" borderId="5" xfId="0" applyFont="1" applyFill="1" applyBorder="1" applyAlignment="1">
      <alignment horizontal="left" vertical="center" indent="3"/>
    </xf>
    <xf numFmtId="43" fontId="15" fillId="7" borderId="6" xfId="4" applyFont="1" applyFill="1" applyBorder="1" applyAlignment="1" applyProtection="1">
      <alignment horizontal="right" vertical="center"/>
      <protection locked="0"/>
    </xf>
    <xf numFmtId="0" fontId="20" fillId="0" borderId="5" xfId="0" applyFont="1" applyBorder="1" applyAlignment="1">
      <alignment horizontal="left" vertical="center" indent="3"/>
    </xf>
    <xf numFmtId="0" fontId="16" fillId="0" borderId="5" xfId="0" applyFont="1" applyBorder="1" applyAlignment="1">
      <alignment horizontal="left" vertical="center" indent="3"/>
    </xf>
    <xf numFmtId="43" fontId="15" fillId="12" borderId="6" xfId="4" applyFont="1" applyFill="1" applyBorder="1" applyAlignment="1" applyProtection="1">
      <alignment horizontal="right" vertical="center"/>
      <protection locked="0"/>
    </xf>
    <xf numFmtId="43" fontId="15" fillId="0" borderId="6" xfId="4" applyFont="1" applyFill="1" applyBorder="1" applyAlignment="1" applyProtection="1">
      <alignment horizontal="right" vertical="center"/>
      <protection locked="0"/>
    </xf>
    <xf numFmtId="166" fontId="22" fillId="0" borderId="5" xfId="4" applyNumberFormat="1" applyFont="1" applyBorder="1" applyAlignment="1" applyProtection="1">
      <alignment horizontal="left" indent="1"/>
    </xf>
    <xf numFmtId="167" fontId="22" fillId="0" borderId="6" xfId="4" applyNumberFormat="1" applyFont="1" applyFill="1" applyBorder="1" applyProtection="1"/>
    <xf numFmtId="7" fontId="17" fillId="0" borderId="6" xfId="4" applyNumberFormat="1" applyFont="1" applyFill="1" applyBorder="1" applyAlignment="1" applyProtection="1">
      <alignment horizontal="right" vertical="center"/>
      <protection locked="0"/>
    </xf>
    <xf numFmtId="7" fontId="17" fillId="7" borderId="6" xfId="1" applyNumberFormat="1" applyFont="1" applyFill="1" applyBorder="1" applyAlignment="1" applyProtection="1">
      <alignment horizontal="right" vertical="center"/>
    </xf>
    <xf numFmtId="0" fontId="17" fillId="12" borderId="5" xfId="0" applyFont="1" applyFill="1" applyBorder="1" applyAlignment="1">
      <alignment horizontal="left" vertical="center" indent="2"/>
    </xf>
    <xf numFmtId="43" fontId="17" fillId="12" borderId="6" xfId="4" applyFont="1" applyFill="1" applyBorder="1" applyAlignment="1" applyProtection="1">
      <alignment horizontal="right" vertical="center"/>
      <protection locked="0"/>
    </xf>
    <xf numFmtId="166" fontId="22" fillId="0" borderId="5" xfId="4" quotePrefix="1" applyNumberFormat="1" applyFont="1" applyBorder="1" applyAlignment="1" applyProtection="1">
      <alignment horizontal="left" indent="3"/>
    </xf>
    <xf numFmtId="3" fontId="22" fillId="0" borderId="6" xfId="4" applyNumberFormat="1" applyFont="1" applyFill="1" applyBorder="1" applyProtection="1">
      <protection locked="0"/>
    </xf>
    <xf numFmtId="165" fontId="17" fillId="0" borderId="6" xfId="4" applyNumberFormat="1" applyFont="1" applyFill="1" applyBorder="1" applyAlignment="1" applyProtection="1">
      <alignment horizontal="right" vertical="center"/>
    </xf>
    <xf numFmtId="165" fontId="15" fillId="6" borderId="6" xfId="4" applyNumberFormat="1" applyFont="1" applyFill="1" applyBorder="1" applyAlignment="1" applyProtection="1">
      <alignment horizontal="right" vertical="center"/>
    </xf>
    <xf numFmtId="0" fontId="15" fillId="7" borderId="5" xfId="0" applyFont="1" applyFill="1" applyBorder="1" applyAlignment="1">
      <alignment horizontal="left" vertical="center" indent="2"/>
    </xf>
    <xf numFmtId="165" fontId="15" fillId="7" borderId="6" xfId="4" applyNumberFormat="1" applyFont="1" applyFill="1" applyBorder="1" applyAlignment="1" applyProtection="1">
      <alignment horizontal="right" vertical="center"/>
    </xf>
    <xf numFmtId="165" fontId="15" fillId="0" borderId="6" xfId="4" applyNumberFormat="1" applyFont="1" applyFill="1" applyBorder="1" applyAlignment="1" applyProtection="1">
      <alignment horizontal="right" vertical="center"/>
    </xf>
    <xf numFmtId="0" fontId="28" fillId="0" borderId="5" xfId="0" applyFont="1" applyBorder="1" applyAlignment="1">
      <alignment horizontal="left"/>
    </xf>
    <xf numFmtId="165" fontId="17" fillId="0" borderId="6" xfId="4" applyNumberFormat="1" applyFont="1" applyFill="1" applyBorder="1" applyAlignment="1" applyProtection="1">
      <alignment horizontal="right"/>
      <protection locked="0"/>
    </xf>
    <xf numFmtId="0" fontId="6" fillId="12" borderId="5" xfId="0" applyFont="1" applyFill="1" applyBorder="1" applyAlignment="1">
      <alignment horizontal="left" vertical="center"/>
    </xf>
    <xf numFmtId="165" fontId="17" fillId="12" borderId="6" xfId="4" applyNumberFormat="1" applyFont="1" applyFill="1" applyBorder="1" applyAlignment="1" applyProtection="1">
      <alignment horizontal="right" vertical="center"/>
      <protection locked="0"/>
    </xf>
    <xf numFmtId="0" fontId="29" fillId="7" borderId="5" xfId="0" applyFont="1" applyFill="1" applyBorder="1" applyAlignment="1">
      <alignment horizontal="left" vertical="center"/>
    </xf>
    <xf numFmtId="165" fontId="15" fillId="7" borderId="6" xfId="4" applyNumberFormat="1" applyFont="1" applyFill="1" applyBorder="1" applyAlignment="1" applyProtection="1">
      <alignment horizontal="right" vertical="center"/>
      <protection locked="0"/>
    </xf>
    <xf numFmtId="9" fontId="15" fillId="7" borderId="6" xfId="2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left" vertical="center"/>
    </xf>
    <xf numFmtId="165" fontId="15" fillId="0" borderId="6" xfId="4" applyNumberFormat="1" applyFont="1" applyFill="1" applyBorder="1" applyAlignment="1" applyProtection="1">
      <alignment horizontal="right" vertical="center"/>
      <protection locked="0"/>
    </xf>
    <xf numFmtId="168" fontId="22" fillId="0" borderId="6" xfId="4" applyNumberFormat="1" applyFont="1" applyFill="1" applyBorder="1" applyProtection="1">
      <protection locked="0"/>
    </xf>
    <xf numFmtId="166" fontId="27" fillId="0" borderId="13" xfId="4" quotePrefix="1" applyNumberFormat="1" applyFont="1" applyFill="1" applyBorder="1" applyAlignment="1" applyProtection="1">
      <alignment vertical="center" wrapText="1"/>
    </xf>
    <xf numFmtId="166" fontId="22" fillId="0" borderId="6" xfId="4" applyNumberFormat="1" applyFont="1" applyFill="1" applyBorder="1" applyAlignment="1" applyProtection="1">
      <alignment vertical="center"/>
      <protection locked="0"/>
    </xf>
    <xf numFmtId="169" fontId="17" fillId="0" borderId="6" xfId="4" applyNumberFormat="1" applyFont="1" applyFill="1" applyBorder="1" applyAlignment="1" applyProtection="1">
      <alignment horizontal="right" vertical="center"/>
      <protection locked="0"/>
    </xf>
    <xf numFmtId="3" fontId="22" fillId="12" borderId="6" xfId="4" applyNumberFormat="1" applyFont="1" applyFill="1" applyBorder="1" applyProtection="1">
      <protection locked="0"/>
    </xf>
    <xf numFmtId="0" fontId="17" fillId="7" borderId="5" xfId="0" applyFont="1" applyFill="1" applyBorder="1" applyAlignment="1">
      <alignment horizontal="left" vertical="center"/>
    </xf>
    <xf numFmtId="165" fontId="17" fillId="7" borderId="6" xfId="4" applyNumberFormat="1" applyFont="1" applyFill="1" applyBorder="1" applyAlignment="1" applyProtection="1">
      <alignment horizontal="right" vertical="center"/>
      <protection locked="0"/>
    </xf>
    <xf numFmtId="1" fontId="17" fillId="0" borderId="6" xfId="6" applyNumberFormat="1" applyFont="1" applyFill="1" applyBorder="1" applyAlignment="1" applyProtection="1">
      <alignment horizontal="right" vertical="center"/>
      <protection locked="0"/>
    </xf>
    <xf numFmtId="0" fontId="18" fillId="0" borderId="5" xfId="0" applyFont="1" applyBorder="1" applyAlignment="1">
      <alignment horizontal="left"/>
    </xf>
    <xf numFmtId="0" fontId="22" fillId="0" borderId="14" xfId="5" applyFont="1" applyBorder="1"/>
    <xf numFmtId="167" fontId="22" fillId="0" borderId="15" xfId="5" applyNumberFormat="1" applyFont="1" applyBorder="1" applyAlignment="1">
      <alignment horizontal="right"/>
    </xf>
    <xf numFmtId="0" fontId="22" fillId="0" borderId="16" xfId="5" applyFont="1" applyBorder="1"/>
    <xf numFmtId="167" fontId="22" fillId="0" borderId="0" xfId="5" applyNumberFormat="1" applyFont="1"/>
    <xf numFmtId="0" fontId="29" fillId="12" borderId="5" xfId="0" applyFont="1" applyFill="1" applyBorder="1" applyAlignment="1">
      <alignment horizontal="left" vertical="center"/>
    </xf>
    <xf numFmtId="0" fontId="22" fillId="0" borderId="17" xfId="5" applyFont="1" applyBorder="1" applyAlignment="1">
      <alignment horizontal="left" indent="1"/>
    </xf>
    <xf numFmtId="167" fontId="22" fillId="0" borderId="6" xfId="5" applyNumberFormat="1" applyFont="1" applyBorder="1" applyAlignment="1" applyProtection="1">
      <alignment horizontal="right"/>
      <protection locked="0"/>
    </xf>
    <xf numFmtId="165" fontId="15" fillId="0" borderId="15" xfId="4" applyNumberFormat="1" applyFont="1" applyFill="1" applyBorder="1" applyAlignment="1" applyProtection="1">
      <alignment horizontal="right" vertical="center"/>
    </xf>
    <xf numFmtId="165" fontId="17" fillId="0" borderId="18" xfId="4" applyNumberFormat="1" applyFont="1" applyFill="1" applyBorder="1" applyAlignment="1" applyProtection="1">
      <alignment horizontal="right" vertical="center"/>
      <protection locked="0"/>
    </xf>
    <xf numFmtId="165" fontId="17" fillId="12" borderId="18" xfId="4" applyNumberFormat="1" applyFont="1" applyFill="1" applyBorder="1" applyAlignment="1" applyProtection="1">
      <alignment horizontal="right" vertical="center"/>
      <protection locked="0"/>
    </xf>
    <xf numFmtId="165" fontId="17" fillId="10" borderId="6" xfId="4" applyNumberFormat="1" applyFont="1" applyFill="1" applyBorder="1" applyAlignment="1" applyProtection="1">
      <alignment horizontal="right" vertical="center"/>
      <protection locked="0"/>
    </xf>
    <xf numFmtId="165" fontId="17" fillId="10" borderId="18" xfId="4" applyNumberFormat="1" applyFont="1" applyFill="1" applyBorder="1" applyAlignment="1" applyProtection="1">
      <alignment horizontal="right" vertical="center"/>
      <protection locked="0"/>
    </xf>
    <xf numFmtId="0" fontId="18" fillId="0" borderId="19" xfId="0" applyFont="1" applyBorder="1" applyAlignment="1">
      <alignment horizontal="left" vertical="center"/>
    </xf>
    <xf numFmtId="165" fontId="17" fillId="0" borderId="20" xfId="4" applyNumberFormat="1" applyFont="1" applyFill="1" applyBorder="1" applyAlignment="1" applyProtection="1">
      <alignment horizontal="right" vertical="center"/>
      <protection locked="0"/>
    </xf>
    <xf numFmtId="165" fontId="17" fillId="12" borderId="21" xfId="4" applyNumberFormat="1" applyFont="1" applyFill="1" applyBorder="1" applyAlignment="1" applyProtection="1">
      <alignment horizontal="right" vertical="center"/>
      <protection locked="0"/>
    </xf>
    <xf numFmtId="0" fontId="22" fillId="0" borderId="0" xfId="5" applyFont="1"/>
    <xf numFmtId="49" fontId="21" fillId="0" borderId="0" xfId="5" applyNumberFormat="1" applyFont="1"/>
    <xf numFmtId="1" fontId="2" fillId="2" borderId="0" xfId="0" applyNumberFormat="1" applyFont="1" applyFill="1" applyAlignment="1">
      <alignment horizontal="center"/>
    </xf>
    <xf numFmtId="1" fontId="5" fillId="2" borderId="0" xfId="3" applyNumberFormat="1" applyFont="1" applyFill="1" applyAlignment="1">
      <alignment horizontal="center"/>
    </xf>
    <xf numFmtId="1" fontId="6" fillId="2" borderId="0" xfId="3" applyNumberFormat="1" applyFont="1" applyFill="1" applyAlignment="1">
      <alignment horizontal="center"/>
    </xf>
    <xf numFmtId="1" fontId="7" fillId="3" borderId="0" xfId="3" applyNumberFormat="1" applyFont="1" applyFill="1" applyAlignment="1">
      <alignment horizontal="center"/>
    </xf>
    <xf numFmtId="0" fontId="33" fillId="0" borderId="0" xfId="5" applyFont="1"/>
  </cellXfs>
  <cellStyles count="7">
    <cellStyle name="Millares" xfId="1" builtinId="3"/>
    <cellStyle name="Millares 2 2" xfId="4"/>
    <cellStyle name="Moneda 2" xfId="6"/>
    <cellStyle name="Normal" xfId="0" builtinId="0"/>
    <cellStyle name="Normal 2_ALDAMA 03 MAR 2009 MODIF_PIGOO CONCENTRADOPROG_INDIC_GESTION ORG  OP rvh" xfId="5"/>
    <cellStyle name="Normal_FORMATO DEL PPTO. 2002  SEPT.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ROCK/Desktop/2021/EDOS.%20FINANCIEROS%202021/SEPTIEMBRE%20%202021/EXCEL/FORMATO%20PIGGO%20AGOST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ROCK/Desktop/2021/EDOS.%20FINANCIEROS%202021/MAYO%202021/EXCEL/FORMATO%20PIGOO%20MAY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ROCK/Desktop/2021/EDOS.%20FINANCIEROS%202021/JUNIO%20%202021/EXCEL/FORMATO%20PIGGO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GGO AGOSTO -2021"/>
      <sheetName val="BALANZA DE COMPROBACION"/>
      <sheetName val="CONTABILIDAD"/>
      <sheetName val="COMERCIALIZACION"/>
      <sheetName val="DIRECCION TECNICA"/>
      <sheetName val="BALANCE GRAL"/>
      <sheetName val="CFE ABRIL"/>
      <sheetName val="CFE JUNIO"/>
      <sheetName val="CFE MAYO"/>
      <sheetName val="CFE JULIO"/>
      <sheetName val="CFEAGO"/>
      <sheetName val="REC. HUMANOS"/>
      <sheetName val="COBRANZA"/>
      <sheetName val="hoja 1"/>
    </sheetNames>
    <sheetDataSet>
      <sheetData sheetId="0" refreshError="1"/>
      <sheetData sheetId="1" refreshError="1"/>
      <sheetData sheetId="2" refreshError="1">
        <row r="14">
          <cell r="B14">
            <v>11053903.58</v>
          </cell>
          <cell r="C14">
            <v>10994281.74</v>
          </cell>
          <cell r="D14">
            <v>12866223.439999999</v>
          </cell>
          <cell r="E14">
            <v>12548180.98</v>
          </cell>
          <cell r="F14">
            <v>13291312.4</v>
          </cell>
          <cell r="G14">
            <v>11956554.65</v>
          </cell>
          <cell r="H14">
            <v>13118416.77</v>
          </cell>
          <cell r="I14">
            <v>13002356.01</v>
          </cell>
        </row>
        <row r="15">
          <cell r="B15">
            <v>346421.86000000068</v>
          </cell>
          <cell r="C15">
            <v>395168.64000000025</v>
          </cell>
          <cell r="D15">
            <v>360866.52000000048</v>
          </cell>
          <cell r="E15">
            <v>927689.96</v>
          </cell>
          <cell r="F15">
            <v>-659709.86</v>
          </cell>
          <cell r="G15">
            <v>422631.33999999985</v>
          </cell>
          <cell r="H15">
            <v>323978.37999999896</v>
          </cell>
          <cell r="I15">
            <v>529394.51999999955</v>
          </cell>
        </row>
        <row r="19">
          <cell r="B19">
            <v>214031.11</v>
          </cell>
          <cell r="C19">
            <v>131564.1</v>
          </cell>
          <cell r="D19">
            <v>7071344.54</v>
          </cell>
          <cell r="E19">
            <v>18000</v>
          </cell>
          <cell r="F19">
            <v>0</v>
          </cell>
          <cell r="G19">
            <v>0</v>
          </cell>
          <cell r="H19">
            <v>0</v>
          </cell>
          <cell r="I19">
            <v>841000</v>
          </cell>
        </row>
        <row r="23">
          <cell r="B23">
            <v>2955807.11</v>
          </cell>
          <cell r="C23">
            <v>3657398.18</v>
          </cell>
          <cell r="D23">
            <v>3498312.94</v>
          </cell>
          <cell r="E23">
            <v>3194347.08</v>
          </cell>
          <cell r="F23">
            <v>2838791.59</v>
          </cell>
          <cell r="G23">
            <v>3424475.9</v>
          </cell>
          <cell r="H23">
            <v>4002781.32</v>
          </cell>
          <cell r="I23">
            <v>3415651.32</v>
          </cell>
        </row>
        <row r="24">
          <cell r="C24">
            <v>1624746.26</v>
          </cell>
          <cell r="D24">
            <v>1582590.44</v>
          </cell>
          <cell r="E24">
            <v>1398738.48</v>
          </cell>
          <cell r="F24">
            <v>1599965.07</v>
          </cell>
          <cell r="G24">
            <v>2512908.02</v>
          </cell>
          <cell r="H24">
            <v>3398854.47</v>
          </cell>
          <cell r="I24">
            <v>1708245.97</v>
          </cell>
        </row>
        <row r="26">
          <cell r="B26">
            <v>3762361.3900000006</v>
          </cell>
          <cell r="C26">
            <v>3424120.7899999996</v>
          </cell>
          <cell r="D26">
            <v>3840773.72</v>
          </cell>
          <cell r="E26">
            <v>3637223.23</v>
          </cell>
          <cell r="F26">
            <v>3565212.7399999993</v>
          </cell>
          <cell r="G26">
            <v>3769063.8200000008</v>
          </cell>
          <cell r="H26">
            <v>4525697.51</v>
          </cell>
          <cell r="I26">
            <v>4430561.7</v>
          </cell>
        </row>
        <row r="27">
          <cell r="B27">
            <v>569690.47</v>
          </cell>
          <cell r="C27">
            <v>773486.36</v>
          </cell>
          <cell r="D27">
            <v>203795.88</v>
          </cell>
          <cell r="E27">
            <v>199834.23</v>
          </cell>
          <cell r="F27">
            <v>1371304.53</v>
          </cell>
          <cell r="G27">
            <v>609631.64</v>
          </cell>
          <cell r="H27">
            <v>666991.65</v>
          </cell>
          <cell r="I27">
            <v>661253.53</v>
          </cell>
        </row>
        <row r="28">
          <cell r="B28">
            <v>352220.13</v>
          </cell>
          <cell r="C28">
            <v>551037.11</v>
          </cell>
          <cell r="D28">
            <v>0</v>
          </cell>
          <cell r="E28">
            <v>0</v>
          </cell>
          <cell r="F28">
            <v>225593</v>
          </cell>
          <cell r="G28">
            <v>212169.07</v>
          </cell>
          <cell r="H28">
            <v>217850.22</v>
          </cell>
          <cell r="I28">
            <v>217154.73</v>
          </cell>
        </row>
        <row r="29">
          <cell r="B29">
            <v>1380049.6399999997</v>
          </cell>
          <cell r="C29">
            <v>1207046.9900000007</v>
          </cell>
          <cell r="D29">
            <v>1164476.2499999995</v>
          </cell>
          <cell r="E29">
            <v>1362027.13</v>
          </cell>
          <cell r="F29">
            <v>1772240.14</v>
          </cell>
          <cell r="G29">
            <v>1794794.649999999</v>
          </cell>
          <cell r="H29">
            <v>1936153.0300000003</v>
          </cell>
          <cell r="I29">
            <v>2061630.0199999996</v>
          </cell>
        </row>
        <row r="30">
          <cell r="B30">
            <v>1147022.95</v>
          </cell>
          <cell r="C30">
            <v>1019503.6300000001</v>
          </cell>
          <cell r="D30">
            <v>1346557.73</v>
          </cell>
          <cell r="E30">
            <v>2067914.43</v>
          </cell>
          <cell r="F30">
            <v>2055806.4700000002</v>
          </cell>
          <cell r="G30">
            <v>2222916.88</v>
          </cell>
          <cell r="H30">
            <v>2531823.56</v>
          </cell>
          <cell r="I30">
            <v>2777546.0300000003</v>
          </cell>
        </row>
        <row r="35">
          <cell r="B35">
            <v>0</v>
          </cell>
          <cell r="C35">
            <v>315361.95</v>
          </cell>
          <cell r="D35">
            <v>13125.36</v>
          </cell>
          <cell r="E35">
            <v>134454.84</v>
          </cell>
          <cell r="F35">
            <v>84353.919999999998</v>
          </cell>
          <cell r="G35">
            <v>54612.1</v>
          </cell>
          <cell r="H35">
            <v>370512.94</v>
          </cell>
          <cell r="I35">
            <v>422411.18999999994</v>
          </cell>
        </row>
        <row r="36">
          <cell r="B36">
            <v>0</v>
          </cell>
          <cell r="C36">
            <v>502370.94</v>
          </cell>
          <cell r="D36">
            <v>676379.52000000014</v>
          </cell>
          <cell r="E36">
            <v>279150.21000000002</v>
          </cell>
          <cell r="F36">
            <v>639816.11</v>
          </cell>
          <cell r="G36">
            <v>956863.56</v>
          </cell>
          <cell r="H36">
            <v>12704.24</v>
          </cell>
          <cell r="I36">
            <v>763894.19</v>
          </cell>
        </row>
        <row r="37">
          <cell r="B37">
            <v>143875.28</v>
          </cell>
          <cell r="C37">
            <v>53063.55</v>
          </cell>
          <cell r="D37">
            <v>739463.48</v>
          </cell>
          <cell r="E37">
            <v>196022.41</v>
          </cell>
          <cell r="F37">
            <v>591640.52</v>
          </cell>
          <cell r="G37">
            <v>0</v>
          </cell>
          <cell r="H37">
            <v>0</v>
          </cell>
          <cell r="I37">
            <v>172884.63</v>
          </cell>
        </row>
        <row r="42">
          <cell r="B42">
            <v>2643701.5099999998</v>
          </cell>
          <cell r="C42">
            <v>5230056.08</v>
          </cell>
          <cell r="D42">
            <v>5994678.6200000001</v>
          </cell>
          <cell r="E42">
            <v>4422081.17</v>
          </cell>
          <cell r="F42">
            <v>4556674.63</v>
          </cell>
          <cell r="G42">
            <v>5196371.09</v>
          </cell>
          <cell r="H42">
            <v>3728974.29</v>
          </cell>
          <cell r="I42">
            <v>6534637.1299999999</v>
          </cell>
        </row>
        <row r="44">
          <cell r="B44">
            <v>0</v>
          </cell>
          <cell r="C44">
            <v>0</v>
          </cell>
          <cell r="D44">
            <v>8400000</v>
          </cell>
          <cell r="E44">
            <v>12100000</v>
          </cell>
          <cell r="F44">
            <v>12800000</v>
          </cell>
          <cell r="G44">
            <v>13199934.640000001</v>
          </cell>
          <cell r="H44">
            <v>13470000</v>
          </cell>
          <cell r="I44">
            <v>12100000</v>
          </cell>
        </row>
        <row r="45">
          <cell r="B45">
            <v>18671657.68</v>
          </cell>
          <cell r="C45">
            <v>15616128.810000001</v>
          </cell>
          <cell r="D45">
            <v>23915662.27</v>
          </cell>
          <cell r="E45">
            <v>26778723.039999999</v>
          </cell>
          <cell r="F45">
            <v>27845659.829999998</v>
          </cell>
          <cell r="G45">
            <v>29569471.399999999</v>
          </cell>
          <cell r="H45">
            <v>29016213.34</v>
          </cell>
          <cell r="I45">
            <v>30604940.77</v>
          </cell>
        </row>
        <row r="46">
          <cell r="B46">
            <v>660783077.17999995</v>
          </cell>
          <cell r="C46">
            <v>657330512.28999996</v>
          </cell>
          <cell r="D46">
            <v>666361756.74000001</v>
          </cell>
          <cell r="E46">
            <v>668267135.61000001</v>
          </cell>
          <cell r="F46">
            <v>668770494.59000003</v>
          </cell>
          <cell r="G46">
            <v>669093189.99000001</v>
          </cell>
          <cell r="H46">
            <v>667624438.69000006</v>
          </cell>
          <cell r="I46">
            <v>667552562.98000002</v>
          </cell>
        </row>
        <row r="47">
          <cell r="B47">
            <v>15339801.58</v>
          </cell>
          <cell r="C47">
            <v>11659208.08</v>
          </cell>
          <cell r="D47">
            <v>11288911.16</v>
          </cell>
          <cell r="E47">
            <v>11794253.67</v>
          </cell>
          <cell r="F47">
            <v>12869330.65</v>
          </cell>
          <cell r="G47">
            <v>14536999.33</v>
          </cell>
          <cell r="H47">
            <v>16021162.77</v>
          </cell>
          <cell r="I47">
            <v>16021162.77</v>
          </cell>
        </row>
        <row r="48">
          <cell r="B48">
            <v>108168427.36</v>
          </cell>
          <cell r="C48">
            <v>104284037.97</v>
          </cell>
          <cell r="D48">
            <v>103709945.17</v>
          </cell>
          <cell r="E48">
            <v>104015453.45</v>
          </cell>
          <cell r="F48">
            <v>103719225.90000001</v>
          </cell>
          <cell r="G48">
            <v>105386894.58</v>
          </cell>
          <cell r="H48">
            <v>106871058.02</v>
          </cell>
          <cell r="I48">
            <v>106820066.81999999</v>
          </cell>
        </row>
        <row r="49">
          <cell r="B49">
            <v>32151100.190000001</v>
          </cell>
          <cell r="C49">
            <v>32151100.190000001</v>
          </cell>
          <cell r="D49">
            <v>32151100.190000001</v>
          </cell>
          <cell r="E49">
            <v>32151100.190000001</v>
          </cell>
          <cell r="F49">
            <v>32151100.190000001</v>
          </cell>
          <cell r="G49">
            <v>32151100.190000001</v>
          </cell>
          <cell r="H49">
            <v>32151100.190000001</v>
          </cell>
          <cell r="I49">
            <v>32151100.190000001</v>
          </cell>
        </row>
        <row r="52">
          <cell r="B52">
            <v>2194949</v>
          </cell>
          <cell r="C52">
            <v>1915736</v>
          </cell>
          <cell r="D52">
            <v>2106681</v>
          </cell>
          <cell r="E52">
            <v>1997569</v>
          </cell>
          <cell r="F52">
            <v>1951602</v>
          </cell>
          <cell r="G52">
            <v>1901988</v>
          </cell>
          <cell r="H52">
            <v>1982366</v>
          </cell>
          <cell r="I52">
            <v>1921302</v>
          </cell>
        </row>
        <row r="54">
          <cell r="B54">
            <v>103555</v>
          </cell>
          <cell r="C54">
            <v>122385</v>
          </cell>
          <cell r="D54">
            <v>263392</v>
          </cell>
          <cell r="E54">
            <v>264122</v>
          </cell>
          <cell r="F54">
            <v>319884</v>
          </cell>
          <cell r="G54">
            <v>352134</v>
          </cell>
          <cell r="H54">
            <v>163782</v>
          </cell>
          <cell r="I54">
            <v>138489</v>
          </cell>
        </row>
        <row r="57">
          <cell r="B57">
            <v>3762361.3900000006</v>
          </cell>
          <cell r="C57">
            <v>3424120.7899999996</v>
          </cell>
          <cell r="D57">
            <v>3840773.72</v>
          </cell>
          <cell r="E57">
            <v>3637223.2300000009</v>
          </cell>
          <cell r="F57">
            <v>3565212.7399999993</v>
          </cell>
          <cell r="G57">
            <v>3769063.8200000008</v>
          </cell>
          <cell r="H57">
            <v>3894198.6800000006</v>
          </cell>
          <cell r="I57">
            <v>3772928.1800000006</v>
          </cell>
        </row>
        <row r="59">
          <cell r="B59">
            <v>215650.49000000002</v>
          </cell>
          <cell r="C59">
            <v>221683.44</v>
          </cell>
          <cell r="D59">
            <v>428006.83999999997</v>
          </cell>
          <cell r="E59">
            <v>419621.41000000003</v>
          </cell>
          <cell r="F59">
            <v>474198.76</v>
          </cell>
          <cell r="G59">
            <v>545505.39</v>
          </cell>
          <cell r="H59">
            <v>315762.33999999997</v>
          </cell>
          <cell r="I59">
            <v>265292.03000000003</v>
          </cell>
        </row>
        <row r="100">
          <cell r="I100">
            <v>8962686.129999999</v>
          </cell>
        </row>
        <row r="101">
          <cell r="I101">
            <v>2654551.2000000002</v>
          </cell>
        </row>
        <row r="102">
          <cell r="I102">
            <v>129195.58</v>
          </cell>
        </row>
        <row r="103">
          <cell r="I103">
            <v>102889.72</v>
          </cell>
        </row>
        <row r="104">
          <cell r="I104">
            <v>3693.5299999999997</v>
          </cell>
        </row>
        <row r="187">
          <cell r="B187">
            <v>43</v>
          </cell>
          <cell r="C187">
            <v>45</v>
          </cell>
          <cell r="D187">
            <v>45</v>
          </cell>
          <cell r="E187">
            <v>39</v>
          </cell>
          <cell r="F187">
            <v>39</v>
          </cell>
          <cell r="G187">
            <v>42</v>
          </cell>
          <cell r="H187">
            <v>42</v>
          </cell>
          <cell r="I187">
            <v>42</v>
          </cell>
        </row>
        <row r="189">
          <cell r="B189">
            <v>51</v>
          </cell>
          <cell r="C189">
            <v>53</v>
          </cell>
          <cell r="D189">
            <v>53</v>
          </cell>
          <cell r="E189">
            <v>52</v>
          </cell>
          <cell r="F189">
            <v>52</v>
          </cell>
          <cell r="G189">
            <v>52</v>
          </cell>
          <cell r="H189">
            <v>52</v>
          </cell>
          <cell r="I189">
            <v>52</v>
          </cell>
        </row>
        <row r="191">
          <cell r="B191">
            <v>52</v>
          </cell>
          <cell r="C191">
            <v>50</v>
          </cell>
          <cell r="D191">
            <v>49</v>
          </cell>
          <cell r="E191">
            <v>52</v>
          </cell>
          <cell r="F191">
            <v>53</v>
          </cell>
          <cell r="G191">
            <v>53</v>
          </cell>
          <cell r="H191">
            <v>53</v>
          </cell>
          <cell r="I191">
            <v>53</v>
          </cell>
        </row>
      </sheetData>
      <sheetData sheetId="3" refreshError="1">
        <row r="72">
          <cell r="B72">
            <v>505102</v>
          </cell>
          <cell r="C72">
            <v>440032</v>
          </cell>
          <cell r="D72">
            <v>434561</v>
          </cell>
          <cell r="E72">
            <v>554429</v>
          </cell>
          <cell r="F72">
            <v>491553</v>
          </cell>
          <cell r="G72">
            <v>509624</v>
          </cell>
          <cell r="H72">
            <v>478256</v>
          </cell>
          <cell r="I72">
            <v>485824</v>
          </cell>
        </row>
        <row r="73">
          <cell r="B73">
            <v>62948</v>
          </cell>
          <cell r="C73">
            <v>52726</v>
          </cell>
          <cell r="D73">
            <v>75749</v>
          </cell>
          <cell r="E73">
            <v>96295</v>
          </cell>
          <cell r="F73">
            <v>99684</v>
          </cell>
          <cell r="G73">
            <v>121379</v>
          </cell>
          <cell r="H73">
            <v>85741</v>
          </cell>
          <cell r="I73">
            <v>63560</v>
          </cell>
        </row>
        <row r="74">
          <cell r="B74">
            <v>4486</v>
          </cell>
          <cell r="C74">
            <v>3574</v>
          </cell>
          <cell r="D74">
            <v>3016</v>
          </cell>
          <cell r="E74">
            <v>3503</v>
          </cell>
          <cell r="F74">
            <v>3114</v>
          </cell>
          <cell r="G74">
            <v>4507</v>
          </cell>
          <cell r="H74">
            <v>4850</v>
          </cell>
          <cell r="I74">
            <v>3473</v>
          </cell>
        </row>
        <row r="75">
          <cell r="B75">
            <v>4572</v>
          </cell>
          <cell r="C75">
            <v>4693</v>
          </cell>
          <cell r="D75">
            <v>5392</v>
          </cell>
          <cell r="E75">
            <v>6272</v>
          </cell>
          <cell r="F75">
            <v>6378</v>
          </cell>
          <cell r="G75">
            <v>9853</v>
          </cell>
          <cell r="H75">
            <v>6292</v>
          </cell>
          <cell r="I75">
            <v>3942</v>
          </cell>
        </row>
        <row r="76">
          <cell r="B76">
            <v>48189</v>
          </cell>
          <cell r="C76">
            <v>45380</v>
          </cell>
          <cell r="D76">
            <v>44126</v>
          </cell>
          <cell r="E76">
            <v>45328</v>
          </cell>
          <cell r="F76">
            <v>43427</v>
          </cell>
          <cell r="G76">
            <v>47058</v>
          </cell>
          <cell r="H76">
            <v>38612</v>
          </cell>
          <cell r="I76">
            <v>57253</v>
          </cell>
        </row>
        <row r="80">
          <cell r="B80">
            <v>423816</v>
          </cell>
          <cell r="C80">
            <v>357225</v>
          </cell>
          <cell r="D80">
            <v>417688</v>
          </cell>
          <cell r="E80">
            <v>412362</v>
          </cell>
          <cell r="F80">
            <v>416927</v>
          </cell>
          <cell r="G80">
            <v>422408</v>
          </cell>
          <cell r="H80">
            <v>418787</v>
          </cell>
          <cell r="I80">
            <v>409949</v>
          </cell>
        </row>
        <row r="81">
          <cell r="B81">
            <v>43659</v>
          </cell>
          <cell r="C81">
            <v>47157</v>
          </cell>
          <cell r="D81">
            <v>56814</v>
          </cell>
          <cell r="E81">
            <v>40425</v>
          </cell>
          <cell r="F81">
            <v>52859</v>
          </cell>
          <cell r="G81">
            <v>46821</v>
          </cell>
          <cell r="H81">
            <v>56803</v>
          </cell>
          <cell r="I81">
            <v>49818</v>
          </cell>
        </row>
        <row r="93">
          <cell r="E93">
            <v>13487274.08</v>
          </cell>
          <cell r="F93">
            <v>12305628.470000001</v>
          </cell>
          <cell r="G93">
            <v>13014597.390000001</v>
          </cell>
          <cell r="H93">
            <v>11301783.119999999</v>
          </cell>
          <cell r="I93">
            <v>11587613.51</v>
          </cell>
        </row>
        <row r="94">
          <cell r="E94">
            <v>3232289.87</v>
          </cell>
          <cell r="F94">
            <v>2839667.29</v>
          </cell>
          <cell r="G94">
            <v>3627496.12</v>
          </cell>
          <cell r="H94">
            <v>2920095.59</v>
          </cell>
          <cell r="I94">
            <v>2965871.84</v>
          </cell>
        </row>
        <row r="95">
          <cell r="E95">
            <v>268765.02</v>
          </cell>
          <cell r="F95">
            <v>235910.99</v>
          </cell>
          <cell r="G95">
            <v>364974.25</v>
          </cell>
          <cell r="H95">
            <v>401712.52</v>
          </cell>
          <cell r="I95">
            <v>270679.31</v>
          </cell>
        </row>
        <row r="96">
          <cell r="E96">
            <v>82014.17</v>
          </cell>
          <cell r="F96">
            <v>83142.960000000006</v>
          </cell>
          <cell r="G96">
            <v>114146.12</v>
          </cell>
          <cell r="H96">
            <v>82108.14</v>
          </cell>
          <cell r="I96">
            <v>62564</v>
          </cell>
        </row>
        <row r="97">
          <cell r="E97">
            <v>294711.05</v>
          </cell>
          <cell r="F97">
            <v>286191.08</v>
          </cell>
          <cell r="G97">
            <v>309097.77</v>
          </cell>
          <cell r="H97">
            <v>261906.2</v>
          </cell>
          <cell r="I97">
            <v>380743.78</v>
          </cell>
        </row>
        <row r="114">
          <cell r="B114">
            <v>49413</v>
          </cell>
          <cell r="C114">
            <v>49521</v>
          </cell>
          <cell r="D114">
            <v>49693</v>
          </cell>
          <cell r="E114">
            <v>49803</v>
          </cell>
          <cell r="F114">
            <v>49918</v>
          </cell>
          <cell r="G114">
            <v>50037</v>
          </cell>
          <cell r="H114">
            <v>50131</v>
          </cell>
          <cell r="I114">
            <v>50240</v>
          </cell>
        </row>
        <row r="115">
          <cell r="B115">
            <v>3536</v>
          </cell>
          <cell r="C115">
            <v>3533</v>
          </cell>
          <cell r="D115">
            <v>3535</v>
          </cell>
          <cell r="E115">
            <v>3534</v>
          </cell>
          <cell r="F115">
            <v>3526</v>
          </cell>
          <cell r="G115">
            <v>3530</v>
          </cell>
          <cell r="H115">
            <v>3533</v>
          </cell>
          <cell r="I115">
            <v>3539</v>
          </cell>
        </row>
        <row r="116">
          <cell r="B116">
            <v>75</v>
          </cell>
          <cell r="C116">
            <v>73</v>
          </cell>
          <cell r="D116">
            <v>70</v>
          </cell>
          <cell r="E116">
            <v>70</v>
          </cell>
          <cell r="F116">
            <v>70</v>
          </cell>
          <cell r="G116">
            <v>70</v>
          </cell>
          <cell r="H116">
            <v>69</v>
          </cell>
          <cell r="I116">
            <v>71</v>
          </cell>
        </row>
        <row r="117">
          <cell r="B117">
            <v>130</v>
          </cell>
          <cell r="C117">
            <v>130</v>
          </cell>
          <cell r="D117">
            <v>131</v>
          </cell>
          <cell r="E117">
            <v>131</v>
          </cell>
          <cell r="F117">
            <v>131</v>
          </cell>
          <cell r="G117">
            <v>131</v>
          </cell>
          <cell r="H117">
            <v>131</v>
          </cell>
          <cell r="I117">
            <v>131</v>
          </cell>
        </row>
        <row r="118">
          <cell r="B118">
            <v>315</v>
          </cell>
          <cell r="C118">
            <v>315</v>
          </cell>
          <cell r="D118">
            <v>313</v>
          </cell>
          <cell r="E118">
            <v>313</v>
          </cell>
          <cell r="F118">
            <v>313</v>
          </cell>
          <cell r="G118">
            <v>366</v>
          </cell>
          <cell r="H118">
            <v>366</v>
          </cell>
          <cell r="I118">
            <v>367</v>
          </cell>
        </row>
        <row r="120">
          <cell r="B120">
            <v>2</v>
          </cell>
          <cell r="C120">
            <v>2</v>
          </cell>
          <cell r="D120">
            <v>1</v>
          </cell>
          <cell r="E120">
            <v>1</v>
          </cell>
          <cell r="F120">
            <v>1</v>
          </cell>
          <cell r="G120">
            <v>1</v>
          </cell>
          <cell r="H120">
            <v>1</v>
          </cell>
          <cell r="I120">
            <v>1</v>
          </cell>
        </row>
        <row r="121"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B124">
            <v>4</v>
          </cell>
          <cell r="C124">
            <v>3</v>
          </cell>
          <cell r="D124">
            <v>2</v>
          </cell>
          <cell r="E124">
            <v>3</v>
          </cell>
          <cell r="F124">
            <v>3</v>
          </cell>
          <cell r="G124">
            <v>3</v>
          </cell>
          <cell r="H124">
            <v>3</v>
          </cell>
          <cell r="I124">
            <v>3</v>
          </cell>
        </row>
        <row r="127">
          <cell r="E127">
            <v>54439</v>
          </cell>
          <cell r="F127">
            <v>54550</v>
          </cell>
          <cell r="G127">
            <v>54723</v>
          </cell>
          <cell r="H127">
            <v>54827</v>
          </cell>
          <cell r="I127">
            <v>54952</v>
          </cell>
        </row>
        <row r="133">
          <cell r="B133">
            <v>51579734.289999999</v>
          </cell>
          <cell r="C133">
            <v>52983076.130000003</v>
          </cell>
          <cell r="D133">
            <v>52240506.689999998</v>
          </cell>
          <cell r="E133">
            <v>53378272.280000001</v>
          </cell>
          <cell r="F133">
            <v>55374994.579999998</v>
          </cell>
          <cell r="G133">
            <v>57197714.530000001</v>
          </cell>
          <cell r="H133">
            <v>52406315.810000002</v>
          </cell>
          <cell r="I133">
            <v>52519503.18</v>
          </cell>
        </row>
        <row r="134">
          <cell r="B134">
            <v>19631404</v>
          </cell>
          <cell r="C134">
            <v>18525286.059999999</v>
          </cell>
          <cell r="D134">
            <v>18431293.370000001</v>
          </cell>
          <cell r="E134">
            <v>19015791.210000001</v>
          </cell>
          <cell r="F134">
            <v>19683306.710000001</v>
          </cell>
          <cell r="G134">
            <v>20518741.57</v>
          </cell>
          <cell r="H134">
            <v>21417707.539999999</v>
          </cell>
          <cell r="I134">
            <v>21300280.989999998</v>
          </cell>
        </row>
        <row r="135">
          <cell r="B135">
            <v>2901313.53</v>
          </cell>
          <cell r="C135">
            <v>3128406.15</v>
          </cell>
          <cell r="D135">
            <v>3112046.62</v>
          </cell>
          <cell r="E135">
            <v>2949437.38</v>
          </cell>
          <cell r="F135">
            <v>2931618.91</v>
          </cell>
          <cell r="G135">
            <v>2976662.3</v>
          </cell>
          <cell r="H135">
            <v>3125624.78</v>
          </cell>
          <cell r="I135">
            <v>3307749.41</v>
          </cell>
        </row>
        <row r="136">
          <cell r="B136">
            <v>48434841.560000002</v>
          </cell>
          <cell r="C136">
            <v>48580911.829999998</v>
          </cell>
          <cell r="D136">
            <v>48754802.950000003</v>
          </cell>
          <cell r="E136">
            <v>48945669.590000004</v>
          </cell>
          <cell r="F136">
            <v>48880932.43</v>
          </cell>
          <cell r="G136">
            <v>48956621.810000002</v>
          </cell>
          <cell r="H136">
            <v>49069228.770000003</v>
          </cell>
          <cell r="I136">
            <v>49147242.200000003</v>
          </cell>
        </row>
        <row r="137">
          <cell r="B137">
            <v>21133518.539999999</v>
          </cell>
          <cell r="C137">
            <v>22771006.77</v>
          </cell>
          <cell r="D137">
            <v>24446127.149999999</v>
          </cell>
          <cell r="E137">
            <v>25693377.93</v>
          </cell>
          <cell r="F137">
            <v>25794933.649999999</v>
          </cell>
          <cell r="G137">
            <v>25969787.59</v>
          </cell>
          <cell r="H137">
            <v>25926794.059999999</v>
          </cell>
          <cell r="I137">
            <v>26096075.190000001</v>
          </cell>
        </row>
        <row r="140">
          <cell r="B140">
            <v>7297</v>
          </cell>
          <cell r="C140">
            <v>6409</v>
          </cell>
          <cell r="D140">
            <v>5926</v>
          </cell>
          <cell r="E140">
            <v>6716</v>
          </cell>
          <cell r="F140">
            <v>6883</v>
          </cell>
          <cell r="G140">
            <v>6680</v>
          </cell>
          <cell r="H140">
            <v>6706</v>
          </cell>
          <cell r="I140">
            <v>6775</v>
          </cell>
        </row>
        <row r="141">
          <cell r="B141">
            <v>1753</v>
          </cell>
          <cell r="C141">
            <v>1753</v>
          </cell>
          <cell r="D141">
            <v>1511</v>
          </cell>
          <cell r="E141">
            <v>1342</v>
          </cell>
          <cell r="F141">
            <v>1425</v>
          </cell>
          <cell r="G141">
            <v>1499</v>
          </cell>
          <cell r="H141">
            <v>1661</v>
          </cell>
          <cell r="I141">
            <v>1501</v>
          </cell>
        </row>
        <row r="142">
          <cell r="B142">
            <v>2442</v>
          </cell>
          <cell r="C142">
            <v>2394</v>
          </cell>
          <cell r="D142">
            <v>2199</v>
          </cell>
          <cell r="E142">
            <v>2016</v>
          </cell>
          <cell r="F142">
            <v>1825</v>
          </cell>
          <cell r="G142">
            <v>1689</v>
          </cell>
          <cell r="H142">
            <v>1655</v>
          </cell>
          <cell r="I142">
            <v>1594</v>
          </cell>
        </row>
        <row r="143">
          <cell r="B143">
            <v>2265</v>
          </cell>
          <cell r="C143">
            <v>2024</v>
          </cell>
          <cell r="D143">
            <v>1713</v>
          </cell>
          <cell r="E143">
            <v>1587</v>
          </cell>
          <cell r="F143">
            <v>1465</v>
          </cell>
          <cell r="G143">
            <v>1404</v>
          </cell>
          <cell r="H143">
            <v>1343</v>
          </cell>
          <cell r="I143">
            <v>1186</v>
          </cell>
        </row>
        <row r="146">
          <cell r="B146">
            <v>109</v>
          </cell>
          <cell r="C146">
            <v>109.65</v>
          </cell>
          <cell r="D146">
            <v>110.3</v>
          </cell>
          <cell r="E146">
            <v>110.9618</v>
          </cell>
          <cell r="F146">
            <v>111.6275708</v>
          </cell>
          <cell r="G146">
            <v>112.29733622480001</v>
          </cell>
          <cell r="H146">
            <v>112.9711202421488</v>
          </cell>
          <cell r="I146">
            <v>113.64894696360169</v>
          </cell>
        </row>
        <row r="147">
          <cell r="B147">
            <v>250</v>
          </cell>
          <cell r="C147">
            <v>251.5</v>
          </cell>
          <cell r="D147">
            <v>253</v>
          </cell>
          <cell r="E147">
            <v>238.74</v>
          </cell>
          <cell r="F147">
            <v>240.17244000000002</v>
          </cell>
          <cell r="G147">
            <v>241.61347464000002</v>
          </cell>
          <cell r="H147">
            <v>243.06315548784002</v>
          </cell>
          <cell r="I147">
            <v>244.52153442076707</v>
          </cell>
        </row>
        <row r="148">
          <cell r="B148">
            <v>447</v>
          </cell>
          <cell r="C148">
            <v>449.68</v>
          </cell>
          <cell r="D148">
            <v>452.37</v>
          </cell>
          <cell r="E148">
            <v>455.08422000000002</v>
          </cell>
          <cell r="F148">
            <v>457.81472532000004</v>
          </cell>
          <cell r="G148">
            <v>460.56161367192004</v>
          </cell>
          <cell r="H148">
            <v>463.32498335395155</v>
          </cell>
          <cell r="I148">
            <v>466.10493325407526</v>
          </cell>
        </row>
        <row r="159">
          <cell r="B159">
            <v>35348</v>
          </cell>
          <cell r="C159">
            <v>36484</v>
          </cell>
          <cell r="D159">
            <v>37941</v>
          </cell>
          <cell r="E159">
            <v>37743</v>
          </cell>
          <cell r="F159">
            <v>37810</v>
          </cell>
          <cell r="G159">
            <v>38160</v>
          </cell>
          <cell r="H159">
            <v>38179</v>
          </cell>
          <cell r="I159">
            <v>38615</v>
          </cell>
        </row>
        <row r="160">
          <cell r="B160">
            <v>8641</v>
          </cell>
          <cell r="C160">
            <v>8737</v>
          </cell>
          <cell r="D160">
            <v>8793</v>
          </cell>
          <cell r="E160">
            <v>8852</v>
          </cell>
          <cell r="F160">
            <v>8895</v>
          </cell>
          <cell r="G160">
            <v>8949</v>
          </cell>
          <cell r="H160">
            <v>9005</v>
          </cell>
          <cell r="I160">
            <v>9060</v>
          </cell>
        </row>
        <row r="166">
          <cell r="E166">
            <v>9060</v>
          </cell>
          <cell r="F166">
            <v>9060</v>
          </cell>
          <cell r="G166">
            <v>9060</v>
          </cell>
          <cell r="H166">
            <v>9060</v>
          </cell>
          <cell r="I166">
            <v>9060</v>
          </cell>
        </row>
        <row r="168">
          <cell r="B168">
            <v>275</v>
          </cell>
          <cell r="C168">
            <v>357</v>
          </cell>
          <cell r="D168">
            <v>429</v>
          </cell>
          <cell r="E168">
            <v>352</v>
          </cell>
          <cell r="F168">
            <v>377</v>
          </cell>
          <cell r="G168">
            <v>319</v>
          </cell>
          <cell r="H168">
            <v>295</v>
          </cell>
          <cell r="I168">
            <v>343</v>
          </cell>
        </row>
        <row r="169">
          <cell r="B169">
            <v>50798</v>
          </cell>
          <cell r="C169">
            <v>50696</v>
          </cell>
          <cell r="D169">
            <v>51127</v>
          </cell>
          <cell r="E169">
            <v>51087</v>
          </cell>
          <cell r="F169">
            <v>51607</v>
          </cell>
          <cell r="G169">
            <v>51253</v>
          </cell>
          <cell r="H169">
            <v>51592</v>
          </cell>
          <cell r="I169">
            <v>51238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</sheetData>
      <sheetData sheetId="4" refreshError="1">
        <row r="12">
          <cell r="B12">
            <v>1364084</v>
          </cell>
          <cell r="C12">
            <v>1221286</v>
          </cell>
          <cell r="D12">
            <v>1386124</v>
          </cell>
          <cell r="E12">
            <v>1366102</v>
          </cell>
          <cell r="F12">
            <v>1422194</v>
          </cell>
          <cell r="G12">
            <v>1319637</v>
          </cell>
          <cell r="H12">
            <v>1392803</v>
          </cell>
          <cell r="I12">
            <v>1376181</v>
          </cell>
        </row>
        <row r="18">
          <cell r="B18">
            <v>631000</v>
          </cell>
          <cell r="C18">
            <v>730000</v>
          </cell>
          <cell r="D18">
            <v>745000</v>
          </cell>
          <cell r="E18">
            <v>770000</v>
          </cell>
          <cell r="F18">
            <v>790000</v>
          </cell>
          <cell r="G18">
            <v>810000</v>
          </cell>
          <cell r="H18">
            <v>830000</v>
          </cell>
          <cell r="I18">
            <v>748000</v>
          </cell>
        </row>
        <row r="20">
          <cell r="B20">
            <v>10000</v>
          </cell>
          <cell r="C20">
            <v>10000</v>
          </cell>
          <cell r="D20">
            <v>19000</v>
          </cell>
          <cell r="E20">
            <v>30000</v>
          </cell>
          <cell r="F20">
            <v>43000</v>
          </cell>
          <cell r="G20">
            <v>51000</v>
          </cell>
          <cell r="H20">
            <v>49000</v>
          </cell>
          <cell r="I20">
            <v>24000</v>
          </cell>
        </row>
        <row r="21">
          <cell r="B21">
            <v>50000</v>
          </cell>
          <cell r="C21">
            <v>50000</v>
          </cell>
          <cell r="D21">
            <v>50000</v>
          </cell>
          <cell r="E21">
            <v>50000</v>
          </cell>
          <cell r="F21">
            <v>50000</v>
          </cell>
          <cell r="G21">
            <v>52000</v>
          </cell>
          <cell r="H21">
            <v>90000</v>
          </cell>
          <cell r="I21">
            <v>90000</v>
          </cell>
        </row>
        <row r="22">
          <cell r="B22">
            <v>560000</v>
          </cell>
          <cell r="C22">
            <v>665000</v>
          </cell>
          <cell r="D22">
            <v>669000</v>
          </cell>
          <cell r="E22">
            <v>675000</v>
          </cell>
          <cell r="F22">
            <v>682000</v>
          </cell>
          <cell r="G22">
            <v>677000</v>
          </cell>
          <cell r="H22">
            <v>650000</v>
          </cell>
          <cell r="I22">
            <v>618000</v>
          </cell>
        </row>
        <row r="26">
          <cell r="B26">
            <v>34</v>
          </cell>
          <cell r="C26">
            <v>34</v>
          </cell>
          <cell r="D26">
            <v>34</v>
          </cell>
          <cell r="E26">
            <v>34</v>
          </cell>
          <cell r="F26">
            <v>34</v>
          </cell>
          <cell r="G26">
            <v>34</v>
          </cell>
          <cell r="H26">
            <v>34</v>
          </cell>
          <cell r="I26">
            <v>34</v>
          </cell>
        </row>
        <row r="27">
          <cell r="B27">
            <v>3289</v>
          </cell>
          <cell r="C27">
            <v>3250</v>
          </cell>
          <cell r="D27">
            <v>3341</v>
          </cell>
          <cell r="E27">
            <v>3348</v>
          </cell>
          <cell r="F27">
            <v>3351</v>
          </cell>
          <cell r="G27">
            <v>3357</v>
          </cell>
          <cell r="H27">
            <v>3262</v>
          </cell>
          <cell r="I27">
            <v>3267</v>
          </cell>
        </row>
        <row r="28"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25</v>
          </cell>
          <cell r="H28">
            <v>25</v>
          </cell>
          <cell r="I28">
            <v>25</v>
          </cell>
        </row>
        <row r="29">
          <cell r="B29">
            <v>3</v>
          </cell>
          <cell r="C29">
            <v>3</v>
          </cell>
          <cell r="D29">
            <v>3</v>
          </cell>
          <cell r="E29">
            <v>3</v>
          </cell>
          <cell r="F29">
            <v>3</v>
          </cell>
          <cell r="G29">
            <v>47.5</v>
          </cell>
          <cell r="H29">
            <v>47.5</v>
          </cell>
          <cell r="I29">
            <v>47.5</v>
          </cell>
        </row>
        <row r="30">
          <cell r="B30">
            <v>6</v>
          </cell>
          <cell r="C30">
            <v>6</v>
          </cell>
          <cell r="D30">
            <v>6</v>
          </cell>
          <cell r="E30">
            <v>6</v>
          </cell>
          <cell r="F30">
            <v>6</v>
          </cell>
          <cell r="G30">
            <v>70</v>
          </cell>
          <cell r="H30">
            <v>90</v>
          </cell>
          <cell r="I30">
            <v>90</v>
          </cell>
        </row>
        <row r="31">
          <cell r="B31">
            <v>625</v>
          </cell>
          <cell r="C31">
            <v>625</v>
          </cell>
          <cell r="D31">
            <v>625</v>
          </cell>
          <cell r="E31">
            <v>625</v>
          </cell>
          <cell r="F31">
            <v>625</v>
          </cell>
          <cell r="G31">
            <v>625</v>
          </cell>
          <cell r="H31">
            <v>625</v>
          </cell>
          <cell r="I31">
            <v>625</v>
          </cell>
        </row>
        <row r="32">
          <cell r="B32">
            <v>660</v>
          </cell>
          <cell r="C32">
            <v>660</v>
          </cell>
          <cell r="D32">
            <v>660</v>
          </cell>
          <cell r="E32">
            <v>660</v>
          </cell>
          <cell r="F32">
            <v>660</v>
          </cell>
          <cell r="G32">
            <v>660</v>
          </cell>
          <cell r="H32">
            <v>660</v>
          </cell>
          <cell r="I32">
            <v>660</v>
          </cell>
        </row>
        <row r="33">
          <cell r="E33">
            <v>660</v>
          </cell>
          <cell r="F33">
            <v>660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21</v>
          </cell>
          <cell r="F34">
            <v>21</v>
          </cell>
          <cell r="G34">
            <v>21</v>
          </cell>
          <cell r="H34">
            <v>21</v>
          </cell>
          <cell r="I34">
            <v>22</v>
          </cell>
        </row>
        <row r="35">
          <cell r="E35">
            <v>21</v>
          </cell>
          <cell r="F35">
            <v>21</v>
          </cell>
          <cell r="G35">
            <v>21</v>
          </cell>
          <cell r="H35">
            <v>21</v>
          </cell>
          <cell r="I35">
            <v>22</v>
          </cell>
        </row>
        <row r="36">
          <cell r="E36">
            <v>21</v>
          </cell>
          <cell r="F36">
            <v>21</v>
          </cell>
          <cell r="G36">
            <v>21</v>
          </cell>
          <cell r="H36">
            <v>21</v>
          </cell>
          <cell r="I36">
            <v>22</v>
          </cell>
        </row>
        <row r="37">
          <cell r="B37">
            <v>20</v>
          </cell>
          <cell r="C37">
            <v>20</v>
          </cell>
          <cell r="D37">
            <v>20</v>
          </cell>
          <cell r="E37">
            <v>20</v>
          </cell>
          <cell r="F37">
            <v>21</v>
          </cell>
          <cell r="G37">
            <v>21</v>
          </cell>
          <cell r="H37">
            <v>21</v>
          </cell>
          <cell r="I37">
            <v>22</v>
          </cell>
        </row>
        <row r="38">
          <cell r="B38">
            <v>20</v>
          </cell>
          <cell r="C38">
            <v>20</v>
          </cell>
          <cell r="D38">
            <v>20</v>
          </cell>
          <cell r="E38">
            <v>20</v>
          </cell>
          <cell r="F38">
            <v>21</v>
          </cell>
          <cell r="G38">
            <v>21</v>
          </cell>
          <cell r="H38">
            <v>21</v>
          </cell>
          <cell r="I38">
            <v>22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20</v>
          </cell>
          <cell r="C43">
            <v>20</v>
          </cell>
          <cell r="D43">
            <v>20</v>
          </cell>
          <cell r="E43">
            <v>21</v>
          </cell>
          <cell r="F43">
            <v>21</v>
          </cell>
          <cell r="G43">
            <v>21</v>
          </cell>
          <cell r="H43">
            <v>21</v>
          </cell>
          <cell r="I43">
            <v>22</v>
          </cell>
        </row>
        <row r="45">
          <cell r="B45">
            <v>17</v>
          </cell>
          <cell r="C45">
            <v>17</v>
          </cell>
          <cell r="D45">
            <v>17</v>
          </cell>
          <cell r="E45">
            <v>17</v>
          </cell>
          <cell r="F45">
            <v>17</v>
          </cell>
          <cell r="G45">
            <v>18</v>
          </cell>
          <cell r="H45">
            <v>18</v>
          </cell>
          <cell r="I45">
            <v>18</v>
          </cell>
        </row>
        <row r="46">
          <cell r="B46">
            <v>17100</v>
          </cell>
          <cell r="C46">
            <v>17100</v>
          </cell>
          <cell r="D46">
            <v>17100</v>
          </cell>
          <cell r="E46">
            <v>17100</v>
          </cell>
          <cell r="F46">
            <v>17100</v>
          </cell>
          <cell r="G46">
            <v>17100</v>
          </cell>
          <cell r="H46">
            <v>17100</v>
          </cell>
          <cell r="I46">
            <v>17100</v>
          </cell>
        </row>
        <row r="50">
          <cell r="B50">
            <v>15</v>
          </cell>
          <cell r="C50">
            <v>13</v>
          </cell>
          <cell r="D50">
            <v>13</v>
          </cell>
          <cell r="E50">
            <v>13</v>
          </cell>
          <cell r="F50">
            <v>13</v>
          </cell>
          <cell r="G50">
            <v>13</v>
          </cell>
          <cell r="H50">
            <v>13</v>
          </cell>
          <cell r="I50">
            <v>13</v>
          </cell>
        </row>
        <row r="51">
          <cell r="B51">
            <v>444</v>
          </cell>
          <cell r="C51">
            <v>478</v>
          </cell>
          <cell r="D51">
            <v>275</v>
          </cell>
          <cell r="E51">
            <v>268</v>
          </cell>
          <cell r="F51">
            <v>336</v>
          </cell>
          <cell r="G51">
            <v>351</v>
          </cell>
          <cell r="H51">
            <v>440</v>
          </cell>
          <cell r="I51">
            <v>332</v>
          </cell>
        </row>
        <row r="52">
          <cell r="B52">
            <v>444</v>
          </cell>
          <cell r="C52">
            <v>478</v>
          </cell>
          <cell r="D52">
            <v>275</v>
          </cell>
          <cell r="E52">
            <v>268</v>
          </cell>
          <cell r="F52">
            <v>336</v>
          </cell>
          <cell r="G52">
            <v>351</v>
          </cell>
          <cell r="H52">
            <v>440</v>
          </cell>
          <cell r="I52">
            <v>332</v>
          </cell>
        </row>
        <row r="53">
          <cell r="B53">
            <v>936</v>
          </cell>
          <cell r="C53">
            <v>1180</v>
          </cell>
          <cell r="D53">
            <v>2272</v>
          </cell>
          <cell r="E53">
            <v>1192</v>
          </cell>
          <cell r="F53">
            <v>1344</v>
          </cell>
          <cell r="G53">
            <v>1652</v>
          </cell>
          <cell r="H53">
            <v>964</v>
          </cell>
          <cell r="I53">
            <v>920</v>
          </cell>
        </row>
        <row r="54">
          <cell r="B54">
            <v>926</v>
          </cell>
          <cell r="C54">
            <v>779</v>
          </cell>
          <cell r="D54">
            <v>774</v>
          </cell>
          <cell r="E54">
            <v>735</v>
          </cell>
          <cell r="F54">
            <v>900</v>
          </cell>
          <cell r="G54">
            <v>1111</v>
          </cell>
          <cell r="H54">
            <v>1020</v>
          </cell>
          <cell r="I54">
            <v>833</v>
          </cell>
        </row>
        <row r="55">
          <cell r="B55">
            <v>926</v>
          </cell>
          <cell r="C55">
            <v>779</v>
          </cell>
          <cell r="D55">
            <v>774</v>
          </cell>
          <cell r="E55">
            <v>735</v>
          </cell>
          <cell r="F55">
            <v>900</v>
          </cell>
          <cell r="G55">
            <v>1111</v>
          </cell>
          <cell r="H55">
            <v>1020</v>
          </cell>
          <cell r="I55">
            <v>833</v>
          </cell>
        </row>
        <row r="56">
          <cell r="E56">
            <v>833</v>
          </cell>
          <cell r="F56">
            <v>833</v>
          </cell>
          <cell r="G56">
            <v>833</v>
          </cell>
          <cell r="H56">
            <v>833</v>
          </cell>
          <cell r="I56">
            <v>833</v>
          </cell>
        </row>
        <row r="57">
          <cell r="B57">
            <v>100</v>
          </cell>
          <cell r="C57">
            <v>100</v>
          </cell>
          <cell r="D57">
            <v>100</v>
          </cell>
          <cell r="E57">
            <v>100</v>
          </cell>
          <cell r="F57">
            <v>100</v>
          </cell>
          <cell r="G57">
            <v>100</v>
          </cell>
          <cell r="H57">
            <v>100</v>
          </cell>
          <cell r="I57">
            <v>100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GGO MAYO -2021"/>
      <sheetName val="BALANZA DE COMPROBACION"/>
      <sheetName val="COMERCIALIZACION"/>
      <sheetName val="DIRECCION TECNICA"/>
      <sheetName val="BALANCE GRAL"/>
      <sheetName val="CFE ABRIL"/>
      <sheetName val="CFE MAYO"/>
      <sheetName val="REC. HUMANOS"/>
      <sheetName val="COBRANZ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N8">
            <v>9509921.5999999996</v>
          </cell>
        </row>
        <row r="9">
          <cell r="N9">
            <v>2148575.96</v>
          </cell>
        </row>
        <row r="10">
          <cell r="N10">
            <v>207530.43000000002</v>
          </cell>
        </row>
        <row r="11">
          <cell r="N11">
            <v>113182.65</v>
          </cell>
        </row>
        <row r="12">
          <cell r="N12">
            <v>72580.02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GGO JUNIO -2021"/>
      <sheetName val="BALANZA DE COMPROBACION"/>
      <sheetName val="COMERCIALIZACION"/>
      <sheetName val="DIRECCION TECNICA"/>
      <sheetName val="BALANCE GRAL"/>
      <sheetName val="CFE ABRIL"/>
      <sheetName val="CFE JUNIO"/>
      <sheetName val="CFE MAYO"/>
      <sheetName val="REC. HUMANOS"/>
      <sheetName val="COBRANZA"/>
      <sheetName val="hoja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N8">
            <v>8885188.9199999999</v>
          </cell>
        </row>
        <row r="9">
          <cell r="N9">
            <v>1919159.81</v>
          </cell>
        </row>
        <row r="10">
          <cell r="N10">
            <v>203986.14</v>
          </cell>
        </row>
        <row r="11">
          <cell r="N11">
            <v>52547.44</v>
          </cell>
        </row>
        <row r="12">
          <cell r="N12">
            <v>7298.91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17"/>
  <sheetViews>
    <sheetView tabSelected="1" topLeftCell="D202" zoomScale="80" zoomScaleNormal="80" workbookViewId="0">
      <selection activeCell="H221" sqref="H221"/>
    </sheetView>
  </sheetViews>
  <sheetFormatPr baseColWidth="10" defaultRowHeight="15" x14ac:dyDescent="0.25"/>
  <cols>
    <col min="1" max="1" width="54.42578125" style="132" customWidth="1"/>
    <col min="2" max="2" width="20.5703125" style="120" bestFit="1" customWidth="1"/>
    <col min="3" max="3" width="20.85546875" style="132" customWidth="1"/>
    <col min="4" max="4" width="19.140625" style="132" customWidth="1"/>
    <col min="5" max="5" width="19" style="132" customWidth="1"/>
    <col min="6" max="6" width="19.7109375" style="132" customWidth="1"/>
    <col min="7" max="7" width="19.140625" style="132" customWidth="1"/>
    <col min="8" max="8" width="20" style="132" customWidth="1"/>
    <col min="9" max="12" width="21.5703125" style="132" bestFit="1" customWidth="1"/>
    <col min="13" max="13" width="21.140625" style="132" bestFit="1" customWidth="1"/>
    <col min="14" max="14" width="21.5703125" style="132" bestFit="1" customWidth="1"/>
    <col min="15" max="15" width="27.5703125" style="132" bestFit="1" customWidth="1"/>
    <col min="16" max="16" width="21.28515625" style="132" customWidth="1"/>
    <col min="17" max="17" width="20.5703125" style="132" bestFit="1" customWidth="1"/>
    <col min="18" max="18" width="16.5703125" style="133" customWidth="1"/>
    <col min="19" max="19" width="4.140625" customWidth="1"/>
    <col min="20" max="20" width="22" customWidth="1"/>
    <col min="21" max="21" width="21.28515625" customWidth="1"/>
  </cols>
  <sheetData>
    <row r="1" spans="1:20" ht="20.25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</row>
    <row r="3" spans="1:20" ht="18" x14ac:dyDescent="0.2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20" ht="15.75" x14ac:dyDescent="0.25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</row>
    <row r="6" spans="1:20" ht="8.25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20" ht="8.25" customHeight="1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20" ht="15.75" x14ac:dyDescent="0.25">
      <c r="A8" s="3"/>
      <c r="B8" s="4"/>
      <c r="C8" s="5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/>
      <c r="O8" s="6"/>
      <c r="P8" s="6"/>
      <c r="Q8" s="6"/>
      <c r="R8" s="2"/>
    </row>
    <row r="9" spans="1:20" ht="47.25" x14ac:dyDescent="0.25">
      <c r="A9" s="7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  <c r="N9" s="8" t="s">
        <v>16</v>
      </c>
      <c r="O9" s="8" t="s">
        <v>17</v>
      </c>
      <c r="P9" s="8" t="s">
        <v>18</v>
      </c>
      <c r="Q9" s="8" t="s">
        <v>19</v>
      </c>
      <c r="R9" s="9" t="s">
        <v>20</v>
      </c>
    </row>
    <row r="10" spans="1:20" ht="15.75" x14ac:dyDescent="0.25">
      <c r="A10" s="10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20" ht="15.75" x14ac:dyDescent="0.25">
      <c r="A11" s="13" t="s">
        <v>22</v>
      </c>
      <c r="B11" s="14">
        <f t="shared" ref="B11:M11" si="0">B12+B19</f>
        <v>11614356.550000001</v>
      </c>
      <c r="C11" s="14">
        <f t="shared" si="0"/>
        <v>11521014.48</v>
      </c>
      <c r="D11" s="14">
        <f t="shared" si="0"/>
        <v>20298434.5</v>
      </c>
      <c r="E11" s="15">
        <f t="shared" si="0"/>
        <v>13493870.940000001</v>
      </c>
      <c r="F11" s="15">
        <f t="shared" si="0"/>
        <v>12631602.540000001</v>
      </c>
      <c r="G11" s="15">
        <f t="shared" si="0"/>
        <v>12379185.99</v>
      </c>
      <c r="H11" s="15">
        <f t="shared" si="0"/>
        <v>13442395.149999999</v>
      </c>
      <c r="I11" s="15">
        <f t="shared" si="0"/>
        <v>14372750.529999999</v>
      </c>
      <c r="J11" s="15">
        <f t="shared" si="0"/>
        <v>13821947.24</v>
      </c>
      <c r="K11" s="15">
        <f t="shared" si="0"/>
        <v>14668283.460000001</v>
      </c>
      <c r="L11" s="15">
        <f t="shared" si="0"/>
        <v>15073084.75</v>
      </c>
      <c r="M11" s="15">
        <f t="shared" si="0"/>
        <v>24405274.84</v>
      </c>
      <c r="N11" s="14">
        <f>N12+N19</f>
        <v>177722200.97000003</v>
      </c>
      <c r="O11" s="14">
        <v>154196733.41999999</v>
      </c>
      <c r="P11" s="14">
        <f>+P12+P19</f>
        <v>130924922.54000001</v>
      </c>
      <c r="Q11" s="14">
        <f>+N11-P11</f>
        <v>46797278.430000022</v>
      </c>
      <c r="R11" s="16">
        <f>+Q11/P11</f>
        <v>0.35743598332626531</v>
      </c>
    </row>
    <row r="12" spans="1:20" x14ac:dyDescent="0.25">
      <c r="A12" s="17" t="s">
        <v>23</v>
      </c>
      <c r="B12" s="18">
        <f t="shared" ref="B12:D12" si="1">B13-B16-B17</f>
        <v>11400325.440000001</v>
      </c>
      <c r="C12" s="18">
        <f t="shared" si="1"/>
        <v>11389450.380000001</v>
      </c>
      <c r="D12" s="18">
        <f t="shared" si="1"/>
        <v>13227089.960000001</v>
      </c>
      <c r="E12" s="19">
        <f>E13-E16-E17</f>
        <v>13475870.940000001</v>
      </c>
      <c r="F12" s="19">
        <f>F13-F16-F17</f>
        <v>12631602.540000001</v>
      </c>
      <c r="G12" s="19">
        <f>G13-G16-G17</f>
        <v>12379185.99</v>
      </c>
      <c r="H12" s="19">
        <f>H13-H16-H17</f>
        <v>13442395.149999999</v>
      </c>
      <c r="I12" s="19">
        <f>I13-I16-I17</f>
        <v>13531750.529999999</v>
      </c>
      <c r="J12" s="19">
        <f t="shared" ref="J12:M12" si="2">J13-J16-J17</f>
        <v>12980950.24</v>
      </c>
      <c r="K12" s="19">
        <f t="shared" si="2"/>
        <v>14653883.460000001</v>
      </c>
      <c r="L12" s="19">
        <f t="shared" si="2"/>
        <v>15073084.75</v>
      </c>
      <c r="M12" s="19">
        <f t="shared" si="2"/>
        <v>19793174.84</v>
      </c>
      <c r="N12" s="18">
        <f>+N13-N16-N17</f>
        <v>163978764.22000003</v>
      </c>
      <c r="O12" s="18">
        <f>+O13-O16-O17</f>
        <v>98733071.230000004</v>
      </c>
      <c r="P12" s="18">
        <f>+P13+P16+P17</f>
        <v>98733071.230000004</v>
      </c>
      <c r="Q12" s="18">
        <f>+N12-P12</f>
        <v>65245692.990000024</v>
      </c>
      <c r="R12" s="20">
        <f>+Q12/P12</f>
        <v>0.6608291647082396</v>
      </c>
    </row>
    <row r="13" spans="1:20" x14ac:dyDescent="0.25">
      <c r="A13" s="21" t="s">
        <v>24</v>
      </c>
      <c r="B13" s="19">
        <f>B14+B15</f>
        <v>11400325.440000001</v>
      </c>
      <c r="C13" s="19">
        <f t="shared" ref="C13:D13" si="3">C14+C15</f>
        <v>11389450.380000001</v>
      </c>
      <c r="D13" s="19">
        <f t="shared" si="3"/>
        <v>13227089.960000001</v>
      </c>
      <c r="E13" s="19">
        <f>E14+E15</f>
        <v>13475870.940000001</v>
      </c>
      <c r="F13" s="19">
        <f>F14+F15</f>
        <v>12631602.540000001</v>
      </c>
      <c r="G13" s="19">
        <f>G14+G15</f>
        <v>12379185.99</v>
      </c>
      <c r="H13" s="19">
        <f>H14+H15</f>
        <v>13442395.149999999</v>
      </c>
      <c r="I13" s="19">
        <f>I14+I15</f>
        <v>13531750.529999999</v>
      </c>
      <c r="J13" s="19">
        <f t="shared" ref="J13:M13" si="4">J14+J15</f>
        <v>12980950.24</v>
      </c>
      <c r="K13" s="19">
        <f t="shared" si="4"/>
        <v>14653883.460000001</v>
      </c>
      <c r="L13" s="19">
        <f t="shared" si="4"/>
        <v>15073084.75</v>
      </c>
      <c r="M13" s="19">
        <f t="shared" si="4"/>
        <v>19793174.84</v>
      </c>
      <c r="N13" s="19">
        <f>+N14+N15</f>
        <v>163978764.22000003</v>
      </c>
      <c r="O13" s="19">
        <f>+O14+O15</f>
        <v>98733071.230000004</v>
      </c>
      <c r="P13" s="18">
        <f>+P14+P15</f>
        <v>98733071.230000004</v>
      </c>
      <c r="Q13" s="18">
        <f>+N13-P13</f>
        <v>65245692.990000024</v>
      </c>
      <c r="R13" s="20">
        <f>+Q13/P13</f>
        <v>0.6608291647082396</v>
      </c>
    </row>
    <row r="14" spans="1:20" x14ac:dyDescent="0.25">
      <c r="A14" s="22" t="s">
        <v>25</v>
      </c>
      <c r="B14" s="23">
        <f>[1]CONTABILIDAD!B14</f>
        <v>11053903.58</v>
      </c>
      <c r="C14" s="23">
        <f>[1]CONTABILIDAD!C14</f>
        <v>10994281.74</v>
      </c>
      <c r="D14" s="23">
        <f>[1]CONTABILIDAD!D14</f>
        <v>12866223.439999999</v>
      </c>
      <c r="E14" s="23">
        <f>[1]CONTABILIDAD!E14</f>
        <v>12548180.98</v>
      </c>
      <c r="F14" s="23">
        <f>[1]CONTABILIDAD!F14</f>
        <v>13291312.4</v>
      </c>
      <c r="G14" s="23">
        <f>[1]CONTABILIDAD!G14</f>
        <v>11956554.65</v>
      </c>
      <c r="H14" s="23">
        <f>[1]CONTABILIDAD!H14</f>
        <v>13118416.77</v>
      </c>
      <c r="I14" s="23">
        <f>[1]CONTABILIDAD!I14</f>
        <v>13002356.01</v>
      </c>
      <c r="J14" s="23">
        <v>12581049.43</v>
      </c>
      <c r="K14" s="23">
        <v>14364691.609999999</v>
      </c>
      <c r="L14" s="24">
        <v>14823288.26</v>
      </c>
      <c r="M14" s="23">
        <v>19197935.739999998</v>
      </c>
      <c r="N14" s="23">
        <f>SUM(B14:M14)</f>
        <v>159798194.61000001</v>
      </c>
      <c r="O14" s="24">
        <v>89197361.290000007</v>
      </c>
      <c r="P14" s="24">
        <f t="shared" ref="P14:P19" si="5">+O14/12*$R$20</f>
        <v>89197361.290000007</v>
      </c>
      <c r="Q14" s="24">
        <f t="shared" ref="Q14:Q19" si="6">+N14-P14</f>
        <v>70600833.320000008</v>
      </c>
      <c r="R14" s="25">
        <f t="shared" ref="R14:R34" si="7">+Q14/P14</f>
        <v>0.79151257726628654</v>
      </c>
    </row>
    <row r="15" spans="1:20" x14ac:dyDescent="0.25">
      <c r="A15" s="22" t="s">
        <v>26</v>
      </c>
      <c r="B15" s="23">
        <f>[1]CONTABILIDAD!B15</f>
        <v>346421.86000000068</v>
      </c>
      <c r="C15" s="23">
        <f>[1]CONTABILIDAD!C15</f>
        <v>395168.64000000025</v>
      </c>
      <c r="D15" s="23">
        <f>[1]CONTABILIDAD!D15</f>
        <v>360866.52000000048</v>
      </c>
      <c r="E15" s="23">
        <f>[1]CONTABILIDAD!E15</f>
        <v>927689.96</v>
      </c>
      <c r="F15" s="23">
        <f>[1]CONTABILIDAD!F15</f>
        <v>-659709.86</v>
      </c>
      <c r="G15" s="23">
        <f>[1]CONTABILIDAD!G15</f>
        <v>422631.33999999985</v>
      </c>
      <c r="H15" s="23">
        <f>[1]CONTABILIDAD!H15</f>
        <v>323978.37999999896</v>
      </c>
      <c r="I15" s="23">
        <f>[1]CONTABILIDAD!I15</f>
        <v>529394.51999999955</v>
      </c>
      <c r="J15" s="23">
        <v>399900.81000000052</v>
      </c>
      <c r="K15" s="23">
        <v>289191.85000000149</v>
      </c>
      <c r="L15" s="24">
        <v>249796.49000000022</v>
      </c>
      <c r="M15" s="23">
        <v>595239.10000000149</v>
      </c>
      <c r="N15" s="23">
        <f>SUM(B15:M15)</f>
        <v>4180569.6100000036</v>
      </c>
      <c r="O15" s="24">
        <f>350207.89+76212.11+3749105.24+113184.17+148435.56+49905+3260433.15+27454.16+78053.37+1063432.8+619286.49</f>
        <v>9535709.9399999995</v>
      </c>
      <c r="P15" s="24">
        <f t="shared" si="5"/>
        <v>9535709.9399999995</v>
      </c>
      <c r="Q15" s="24">
        <f t="shared" si="6"/>
        <v>-5355140.3299999963</v>
      </c>
      <c r="R15" s="25">
        <f t="shared" si="7"/>
        <v>-0.56158800589523772</v>
      </c>
      <c r="T15" s="26"/>
    </row>
    <row r="16" spans="1:20" x14ac:dyDescent="0.25">
      <c r="A16" s="27" t="s">
        <v>27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f t="shared" ref="N16:N18" si="8">SUM(B16:M16)</f>
        <v>0</v>
      </c>
      <c r="O16" s="28"/>
      <c r="P16" s="24">
        <f t="shared" si="5"/>
        <v>0</v>
      </c>
      <c r="Q16" s="24">
        <f t="shared" si="6"/>
        <v>0</v>
      </c>
      <c r="R16" s="29" t="e">
        <f>+Q16/P16</f>
        <v>#DIV/0!</v>
      </c>
    </row>
    <row r="17" spans="1:21" x14ac:dyDescent="0.25">
      <c r="A17" s="27" t="s">
        <v>28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8"/>
        <v>0</v>
      </c>
      <c r="O17" s="28"/>
      <c r="P17" s="24">
        <f t="shared" si="5"/>
        <v>0</v>
      </c>
      <c r="Q17" s="24">
        <f t="shared" si="6"/>
        <v>0</v>
      </c>
      <c r="R17" s="25" t="e">
        <f t="shared" si="7"/>
        <v>#DIV/0!</v>
      </c>
    </row>
    <row r="18" spans="1:21" x14ac:dyDescent="0.25">
      <c r="A18" s="27" t="s">
        <v>29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f t="shared" si="8"/>
        <v>0</v>
      </c>
      <c r="O18" s="28"/>
      <c r="P18" s="24">
        <f>+O18/12*$Q$23</f>
        <v>0</v>
      </c>
      <c r="Q18" s="24">
        <f t="shared" si="6"/>
        <v>0</v>
      </c>
      <c r="R18" s="25"/>
    </row>
    <row r="19" spans="1:21" x14ac:dyDescent="0.25">
      <c r="A19" s="30" t="s">
        <v>30</v>
      </c>
      <c r="B19" s="23">
        <f>[1]CONTABILIDAD!B19</f>
        <v>214031.11</v>
      </c>
      <c r="C19" s="23">
        <f>[1]CONTABILIDAD!C19</f>
        <v>131564.1</v>
      </c>
      <c r="D19" s="23">
        <f>[1]CONTABILIDAD!D19</f>
        <v>7071344.54</v>
      </c>
      <c r="E19" s="23">
        <f>[1]CONTABILIDAD!E19</f>
        <v>18000</v>
      </c>
      <c r="F19" s="23">
        <f>[1]CONTABILIDAD!F19</f>
        <v>0</v>
      </c>
      <c r="G19" s="23">
        <f>[1]CONTABILIDAD!G19</f>
        <v>0</v>
      </c>
      <c r="H19" s="23">
        <f>[1]CONTABILIDAD!H19</f>
        <v>0</v>
      </c>
      <c r="I19" s="23">
        <f>[1]CONTABILIDAD!I19</f>
        <v>841000</v>
      </c>
      <c r="J19" s="23">
        <v>840997</v>
      </c>
      <c r="K19" s="23">
        <v>14400</v>
      </c>
      <c r="L19" s="24">
        <v>0</v>
      </c>
      <c r="M19" s="23">
        <v>4612100</v>
      </c>
      <c r="N19" s="23">
        <f>SUM(B19:M19)</f>
        <v>13743436.75</v>
      </c>
      <c r="O19" s="24">
        <f>26726841.69+5465009.62</f>
        <v>32191851.310000002</v>
      </c>
      <c r="P19" s="24">
        <f t="shared" si="5"/>
        <v>32191851.310000002</v>
      </c>
      <c r="Q19" s="24">
        <f t="shared" si="6"/>
        <v>-18448414.560000002</v>
      </c>
      <c r="R19" s="31">
        <f>+Q19/P19</f>
        <v>-0.57307715490936151</v>
      </c>
    </row>
    <row r="20" spans="1:21" x14ac:dyDescent="0.25">
      <c r="A20" s="3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3">
        <f>COUNTA(B14:M14)</f>
        <v>12</v>
      </c>
    </row>
    <row r="21" spans="1:21" ht="15.75" x14ac:dyDescent="0.25">
      <c r="A21" s="34" t="s">
        <v>31</v>
      </c>
      <c r="B21" s="35">
        <f t="shared" ref="B21:D21" si="9">B22+B33+B34</f>
        <v>10844338.869999999</v>
      </c>
      <c r="C21" s="35">
        <f t="shared" si="9"/>
        <v>11803612.290000001</v>
      </c>
      <c r="D21" s="35">
        <f t="shared" si="9"/>
        <v>12861679.439999999</v>
      </c>
      <c r="E21" s="35">
        <f>E22+E33+E34</f>
        <v>12269877.810000001</v>
      </c>
      <c r="F21" s="35">
        <f>F22+F33+F34</f>
        <v>13147826.560000001</v>
      </c>
      <c r="G21" s="35">
        <f t="shared" ref="G21:M21" si="10">G22+G33+G34</f>
        <v>14735634.93</v>
      </c>
      <c r="H21" s="35">
        <f t="shared" si="10"/>
        <v>16778527.07</v>
      </c>
      <c r="I21" s="35">
        <f t="shared" si="10"/>
        <v>15752825.049999999</v>
      </c>
      <c r="J21" s="35">
        <f t="shared" si="10"/>
        <v>15293142.52</v>
      </c>
      <c r="K21" s="35">
        <f t="shared" si="10"/>
        <v>18483875.489999998</v>
      </c>
      <c r="L21" s="35">
        <f t="shared" si="10"/>
        <v>15649330.35</v>
      </c>
      <c r="M21" s="35">
        <f t="shared" si="10"/>
        <v>17849872.640000001</v>
      </c>
      <c r="N21" s="35">
        <f>SUM(B21:M21)</f>
        <v>175470543.01999998</v>
      </c>
      <c r="O21" s="36">
        <f>+O22+O33+O34</f>
        <v>191114427.17000002</v>
      </c>
      <c r="P21" s="36">
        <f>+P22+P33+P34</f>
        <v>121933818.11</v>
      </c>
      <c r="Q21" s="36">
        <f>+N21-P21</f>
        <v>53536724.909999982</v>
      </c>
      <c r="R21" s="37">
        <f t="shared" ref="R21:R27" si="11">+Q21/P21</f>
        <v>0.43906379493261632</v>
      </c>
    </row>
    <row r="22" spans="1:21" x14ac:dyDescent="0.25">
      <c r="A22" s="17" t="s">
        <v>32</v>
      </c>
      <c r="B22" s="38">
        <f t="shared" ref="B22:M22" si="12">B23+B24+B25+B30</f>
        <v>10700463.59</v>
      </c>
      <c r="C22" s="38">
        <f t="shared" si="12"/>
        <v>10932815.850000001</v>
      </c>
      <c r="D22" s="38">
        <f t="shared" si="12"/>
        <v>11432711.08</v>
      </c>
      <c r="E22" s="38">
        <f t="shared" si="12"/>
        <v>11660250.35</v>
      </c>
      <c r="F22" s="38">
        <f t="shared" si="12"/>
        <v>11832016.01</v>
      </c>
      <c r="G22" s="38">
        <f t="shared" si="12"/>
        <v>13724159.27</v>
      </c>
      <c r="H22" s="38">
        <f t="shared" si="12"/>
        <v>16395309.890000001</v>
      </c>
      <c r="I22" s="38">
        <f t="shared" si="12"/>
        <v>14393635.039999999</v>
      </c>
      <c r="J22" s="38">
        <f t="shared" si="12"/>
        <v>13779191.449999999</v>
      </c>
      <c r="K22" s="38">
        <f t="shared" si="12"/>
        <v>15283447.549999999</v>
      </c>
      <c r="L22" s="38">
        <f t="shared" si="12"/>
        <v>14152507.609999999</v>
      </c>
      <c r="M22" s="38">
        <f t="shared" si="12"/>
        <v>16353049.9</v>
      </c>
      <c r="N22" s="39">
        <f>+N23+N24+N25+N30</f>
        <v>160639557.59</v>
      </c>
      <c r="O22" s="39">
        <f>+O23+O24+O25+O30</f>
        <v>180989475.92000002</v>
      </c>
      <c r="P22" s="39">
        <f>+P23+P24+P25+P30</f>
        <v>111808866.86</v>
      </c>
      <c r="Q22" s="39">
        <f>+N22-P22</f>
        <v>48830690.730000004</v>
      </c>
      <c r="R22" s="20">
        <f t="shared" si="11"/>
        <v>0.43673361604802519</v>
      </c>
    </row>
    <row r="23" spans="1:21" x14ac:dyDescent="0.25">
      <c r="A23" s="40" t="s">
        <v>33</v>
      </c>
      <c r="B23" s="23">
        <f>[1]CONTABILIDAD!B23</f>
        <v>2955807.11</v>
      </c>
      <c r="C23" s="23">
        <f>[1]CONTABILIDAD!C23</f>
        <v>3657398.18</v>
      </c>
      <c r="D23" s="23">
        <f>[1]CONTABILIDAD!D23</f>
        <v>3498312.94</v>
      </c>
      <c r="E23" s="23">
        <f>[1]CONTABILIDAD!E23</f>
        <v>3194347.08</v>
      </c>
      <c r="F23" s="23">
        <f>[1]CONTABILIDAD!F23</f>
        <v>2838791.59</v>
      </c>
      <c r="G23" s="23">
        <f>[1]CONTABILIDAD!G23</f>
        <v>3424475.9</v>
      </c>
      <c r="H23" s="23">
        <f>[1]CONTABILIDAD!H23</f>
        <v>4002781.32</v>
      </c>
      <c r="I23" s="23">
        <f>[1]CONTABILIDAD!I23</f>
        <v>3415651.32</v>
      </c>
      <c r="J23" s="23">
        <v>3436032.51</v>
      </c>
      <c r="K23" s="23">
        <v>3723543.3</v>
      </c>
      <c r="L23" s="24">
        <v>2813913.67</v>
      </c>
      <c r="M23" s="23">
        <v>4519271.4400000004</v>
      </c>
      <c r="N23" s="24">
        <f>SUM(B23:M23)</f>
        <v>41480326.359999999</v>
      </c>
      <c r="O23" s="24">
        <v>43928145.509999998</v>
      </c>
      <c r="P23" s="24">
        <f>+O23/12*$R$20</f>
        <v>43928145.509999998</v>
      </c>
      <c r="Q23" s="24">
        <f>+N23-P23</f>
        <v>-2447819.1499999985</v>
      </c>
      <c r="R23" s="25">
        <f t="shared" si="11"/>
        <v>-5.5723252634071845E-2</v>
      </c>
    </row>
    <row r="24" spans="1:21" x14ac:dyDescent="0.25">
      <c r="A24" s="27" t="s">
        <v>34</v>
      </c>
      <c r="B24" s="23">
        <v>1455222.5</v>
      </c>
      <c r="C24" s="23">
        <f>[1]CONTABILIDAD!C24</f>
        <v>1624746.26</v>
      </c>
      <c r="D24" s="23">
        <f>[1]CONTABILIDAD!D24</f>
        <v>1582590.44</v>
      </c>
      <c r="E24" s="23">
        <f>[1]CONTABILIDAD!E24</f>
        <v>1398738.48</v>
      </c>
      <c r="F24" s="23">
        <f>[1]CONTABILIDAD!F24</f>
        <v>1599965.07</v>
      </c>
      <c r="G24" s="23">
        <f>[1]CONTABILIDAD!G24</f>
        <v>2512908.02</v>
      </c>
      <c r="H24" s="23">
        <f>[1]CONTABILIDAD!H24</f>
        <v>3398854.47</v>
      </c>
      <c r="I24" s="23">
        <f>[1]CONTABILIDAD!I24</f>
        <v>1708245.97</v>
      </c>
      <c r="J24" s="23">
        <v>2262152.9500000002</v>
      </c>
      <c r="K24" s="23">
        <v>844337.63</v>
      </c>
      <c r="L24" s="24">
        <v>2141937.1</v>
      </c>
      <c r="M24" s="23">
        <v>-1505343.32</v>
      </c>
      <c r="N24" s="24">
        <f t="shared" ref="N24:N29" si="13">SUM(B24:M24)</f>
        <v>19024355.57</v>
      </c>
      <c r="O24" s="24">
        <v>20682353.43</v>
      </c>
      <c r="P24" s="24">
        <f>+O24/12*$R$20</f>
        <v>20682353.43</v>
      </c>
      <c r="Q24" s="24">
        <f t="shared" ref="Q24:Q29" si="14">+N24-P24</f>
        <v>-1657997.8599999994</v>
      </c>
      <c r="R24" s="25">
        <f t="shared" si="11"/>
        <v>-8.0164854817491596E-2</v>
      </c>
    </row>
    <row r="25" spans="1:21" x14ac:dyDescent="0.25">
      <c r="A25" s="41" t="s">
        <v>35</v>
      </c>
      <c r="B25" s="18">
        <v>5142411.03</v>
      </c>
      <c r="C25" s="18">
        <v>4631167.78</v>
      </c>
      <c r="D25" s="18">
        <v>5005249.97</v>
      </c>
      <c r="E25" s="18">
        <f>SUM(E26+E29)</f>
        <v>4999250.3599999994</v>
      </c>
      <c r="F25" s="18">
        <f t="shared" ref="F25" si="15">SUM(F26+F29)</f>
        <v>5337452.879999999</v>
      </c>
      <c r="G25" s="18">
        <f>SUM(G26+G29)</f>
        <v>5563858.4699999997</v>
      </c>
      <c r="H25" s="18">
        <f>SUM(H26+H29)</f>
        <v>6461850.54</v>
      </c>
      <c r="I25" s="18">
        <f>SUM(I26+I29)</f>
        <v>6492191.7199999997</v>
      </c>
      <c r="J25" s="19">
        <v>5066178.74</v>
      </c>
      <c r="K25" s="19">
        <v>7347333.3099999996</v>
      </c>
      <c r="L25" s="18">
        <v>5286445.74</v>
      </c>
      <c r="M25" s="19">
        <v>9015836.6799999997</v>
      </c>
      <c r="N25" s="18">
        <f>SUM(N26+N29)</f>
        <v>70349227.219999999</v>
      </c>
      <c r="O25" s="18">
        <v>69180609.060000002</v>
      </c>
      <c r="P25" s="18">
        <f>+P26+P27+P29</f>
        <v>0</v>
      </c>
      <c r="Q25" s="18">
        <f t="shared" si="14"/>
        <v>70349227.219999999</v>
      </c>
      <c r="R25" s="20" t="e">
        <f t="shared" si="11"/>
        <v>#DIV/0!</v>
      </c>
    </row>
    <row r="26" spans="1:21" x14ac:dyDescent="0.25">
      <c r="A26" s="22" t="s">
        <v>36</v>
      </c>
      <c r="B26" s="23">
        <f>[1]CONTABILIDAD!B26</f>
        <v>3762361.3900000006</v>
      </c>
      <c r="C26" s="23">
        <f>[1]CONTABILIDAD!C26</f>
        <v>3424120.7899999996</v>
      </c>
      <c r="D26" s="23">
        <f>[1]CONTABILIDAD!D26</f>
        <v>3840773.72</v>
      </c>
      <c r="E26" s="23">
        <f>[1]CONTABILIDAD!E26</f>
        <v>3637223.23</v>
      </c>
      <c r="F26" s="23">
        <f>[1]CONTABILIDAD!F26</f>
        <v>3565212.7399999993</v>
      </c>
      <c r="G26" s="23">
        <f>[1]CONTABILIDAD!G26</f>
        <v>3769063.8200000008</v>
      </c>
      <c r="H26" s="23">
        <f>[1]CONTABILIDAD!H26</f>
        <v>4525697.51</v>
      </c>
      <c r="I26" s="23">
        <f>[1]CONTABILIDAD!I26</f>
        <v>4430561.7</v>
      </c>
      <c r="J26" s="23">
        <v>4326544.28</v>
      </c>
      <c r="K26" s="24">
        <v>4666984.29</v>
      </c>
      <c r="L26" s="24">
        <v>4422416.68</v>
      </c>
      <c r="M26" s="24">
        <v>9166740.1600000001</v>
      </c>
      <c r="N26" s="24">
        <f t="shared" si="13"/>
        <v>53537700.310000002</v>
      </c>
      <c r="O26" s="24"/>
      <c r="P26" s="24">
        <f>+O26/12*$R$20</f>
        <v>0</v>
      </c>
      <c r="Q26" s="24">
        <f t="shared" si="14"/>
        <v>53537700.310000002</v>
      </c>
      <c r="R26" s="25"/>
    </row>
    <row r="27" spans="1:21" x14ac:dyDescent="0.25">
      <c r="A27" s="22" t="s">
        <v>37</v>
      </c>
      <c r="B27" s="23">
        <f>[1]CONTABILIDAD!B27</f>
        <v>569690.47</v>
      </c>
      <c r="C27" s="23">
        <f>[1]CONTABILIDAD!C27</f>
        <v>773486.36</v>
      </c>
      <c r="D27" s="23">
        <f>[1]CONTABILIDAD!D27</f>
        <v>203795.88</v>
      </c>
      <c r="E27" s="23">
        <f>[1]CONTABILIDAD!E27</f>
        <v>199834.23</v>
      </c>
      <c r="F27" s="23">
        <f>[1]CONTABILIDAD!F27</f>
        <v>1371304.53</v>
      </c>
      <c r="G27" s="23">
        <f>[1]CONTABILIDAD!G27</f>
        <v>609631.64</v>
      </c>
      <c r="H27" s="23">
        <f>[1]CONTABILIDAD!H27</f>
        <v>666991.65</v>
      </c>
      <c r="I27" s="23">
        <f>[1]CONTABILIDAD!I27</f>
        <v>661253.53</v>
      </c>
      <c r="J27" s="23">
        <v>638592.92000000004</v>
      </c>
      <c r="K27" s="23">
        <v>918040.12</v>
      </c>
      <c r="L27" s="24">
        <v>748624.35</v>
      </c>
      <c r="M27" s="23">
        <v>969370.61</v>
      </c>
      <c r="N27" s="23">
        <f>SUM(B27:M27)</f>
        <v>8330616.29</v>
      </c>
      <c r="O27" s="24"/>
      <c r="P27" s="24">
        <f>+O27/12*$R$20</f>
        <v>0</v>
      </c>
      <c r="Q27" s="24">
        <f t="shared" si="14"/>
        <v>8330616.29</v>
      </c>
      <c r="R27" s="25" t="e">
        <f t="shared" si="11"/>
        <v>#DIV/0!</v>
      </c>
    </row>
    <row r="28" spans="1:21" x14ac:dyDescent="0.25">
      <c r="A28" s="22" t="s">
        <v>38</v>
      </c>
      <c r="B28" s="23">
        <f>[1]CONTABILIDAD!B28</f>
        <v>352220.13</v>
      </c>
      <c r="C28" s="23">
        <f>[1]CONTABILIDAD!C28</f>
        <v>551037.11</v>
      </c>
      <c r="D28" s="23">
        <f>[1]CONTABILIDAD!D28</f>
        <v>0</v>
      </c>
      <c r="E28" s="23">
        <f>[1]CONTABILIDAD!E28</f>
        <v>0</v>
      </c>
      <c r="F28" s="23">
        <f>[1]CONTABILIDAD!F28</f>
        <v>225593</v>
      </c>
      <c r="G28" s="23">
        <f>[1]CONTABILIDAD!G28</f>
        <v>212169.07</v>
      </c>
      <c r="H28" s="23">
        <f>[1]CONTABILIDAD!H28</f>
        <v>217850.22</v>
      </c>
      <c r="I28" s="23">
        <f>[1]CONTABILIDAD!I28</f>
        <v>217154.73</v>
      </c>
      <c r="J28" s="23">
        <v>220826.1</v>
      </c>
      <c r="K28" s="23">
        <v>214658.6</v>
      </c>
      <c r="L28" s="24">
        <v>465612.86</v>
      </c>
      <c r="M28" s="23">
        <v>452441.36</v>
      </c>
      <c r="N28" s="24">
        <f t="shared" si="13"/>
        <v>3129563.1799999997</v>
      </c>
      <c r="O28" s="24"/>
      <c r="P28" s="24"/>
      <c r="Q28" s="24"/>
      <c r="R28" s="25"/>
    </row>
    <row r="29" spans="1:21" x14ac:dyDescent="0.25">
      <c r="A29" s="22" t="s">
        <v>39</v>
      </c>
      <c r="B29" s="23">
        <f>[1]CONTABILIDAD!B29</f>
        <v>1380049.6399999997</v>
      </c>
      <c r="C29" s="23">
        <f>[1]CONTABILIDAD!C29</f>
        <v>1207046.9900000007</v>
      </c>
      <c r="D29" s="23">
        <f>[1]CONTABILIDAD!D29</f>
        <v>1164476.2499999995</v>
      </c>
      <c r="E29" s="23">
        <f>[1]CONTABILIDAD!E29</f>
        <v>1362027.13</v>
      </c>
      <c r="F29" s="23">
        <f>[1]CONTABILIDAD!F29</f>
        <v>1772240.14</v>
      </c>
      <c r="G29" s="23">
        <f>[1]CONTABILIDAD!G29</f>
        <v>1794794.649999999</v>
      </c>
      <c r="H29" s="23">
        <f>[1]CONTABILIDAD!H29</f>
        <v>1936153.0300000003</v>
      </c>
      <c r="I29" s="23">
        <f>[1]CONTABILIDAD!I29</f>
        <v>2061630.0199999996</v>
      </c>
      <c r="J29" s="23">
        <v>739634.46</v>
      </c>
      <c r="K29" s="23">
        <v>2680349.0199999996</v>
      </c>
      <c r="L29" s="24">
        <v>864029.06000000052</v>
      </c>
      <c r="M29" s="23">
        <v>-150903.48000000045</v>
      </c>
      <c r="N29" s="24">
        <f t="shared" si="13"/>
        <v>16811526.91</v>
      </c>
      <c r="O29" s="24"/>
      <c r="P29" s="24">
        <f>+O29/12*$R$20</f>
        <v>0</v>
      </c>
      <c r="Q29" s="24">
        <f t="shared" si="14"/>
        <v>16811526.91</v>
      </c>
      <c r="R29" s="25"/>
      <c r="U29" s="42"/>
    </row>
    <row r="30" spans="1:21" x14ac:dyDescent="0.25">
      <c r="A30" s="27" t="s">
        <v>40</v>
      </c>
      <c r="B30" s="23">
        <f>[1]CONTABILIDAD!B30</f>
        <v>1147022.95</v>
      </c>
      <c r="C30" s="23">
        <f>[1]CONTABILIDAD!C30</f>
        <v>1019503.6300000001</v>
      </c>
      <c r="D30" s="23">
        <f>[1]CONTABILIDAD!D30</f>
        <v>1346557.73</v>
      </c>
      <c r="E30" s="23">
        <f>[1]CONTABILIDAD!E30</f>
        <v>2067914.43</v>
      </c>
      <c r="F30" s="23">
        <f>[1]CONTABILIDAD!F30</f>
        <v>2055806.4700000002</v>
      </c>
      <c r="G30" s="23">
        <f>[1]CONTABILIDAD!G30</f>
        <v>2222916.88</v>
      </c>
      <c r="H30" s="23">
        <f>[1]CONTABILIDAD!H30</f>
        <v>2531823.56</v>
      </c>
      <c r="I30" s="23">
        <f>[1]CONTABILIDAD!I30</f>
        <v>2777546.0300000003</v>
      </c>
      <c r="J30" s="23">
        <v>3014827.25</v>
      </c>
      <c r="K30" s="23">
        <v>3368233.31</v>
      </c>
      <c r="L30" s="23">
        <v>3910211.1</v>
      </c>
      <c r="M30" s="43">
        <v>4323285.0999999996</v>
      </c>
      <c r="N30" s="23">
        <f>SUM(B30:M30)</f>
        <v>29785648.439999998</v>
      </c>
      <c r="O30" s="24">
        <v>47198367.920000002</v>
      </c>
      <c r="P30" s="24">
        <f>+O30/12*$R$20</f>
        <v>47198367.920000002</v>
      </c>
      <c r="Q30" s="24">
        <f>+N30-P30</f>
        <v>-17412719.480000004</v>
      </c>
      <c r="R30" s="44">
        <v>4.7587328311763356E-2</v>
      </c>
    </row>
    <row r="31" spans="1:21" x14ac:dyDescent="0.25">
      <c r="A31" s="45" t="s">
        <v>41</v>
      </c>
      <c r="B31" s="45"/>
      <c r="C31" s="45"/>
      <c r="D31" s="45"/>
      <c r="E31" s="45"/>
      <c r="F31" s="45"/>
      <c r="G31" s="45"/>
      <c r="H31" s="45"/>
      <c r="I31" s="45"/>
      <c r="J31" s="46"/>
      <c r="K31" s="24"/>
      <c r="L31" s="24"/>
      <c r="M31" s="24"/>
      <c r="N31" s="24"/>
      <c r="O31" s="24"/>
      <c r="P31" s="24"/>
      <c r="Q31" s="24"/>
      <c r="R31" s="25"/>
    </row>
    <row r="32" spans="1:21" x14ac:dyDescent="0.25">
      <c r="A32" s="47" t="s">
        <v>42</v>
      </c>
      <c r="B32" s="39">
        <f t="shared" ref="B32:M32" si="16">+B11-B22</f>
        <v>913892.96000000089</v>
      </c>
      <c r="C32" s="39">
        <f t="shared" si="16"/>
        <v>588198.62999999896</v>
      </c>
      <c r="D32" s="39">
        <f t="shared" si="16"/>
        <v>8865723.4199999999</v>
      </c>
      <c r="E32" s="39">
        <f t="shared" si="16"/>
        <v>1833620.5900000017</v>
      </c>
      <c r="F32" s="39">
        <f t="shared" si="16"/>
        <v>799586.53000000119</v>
      </c>
      <c r="G32" s="39">
        <f t="shared" si="16"/>
        <v>-1344973.2799999993</v>
      </c>
      <c r="H32" s="39">
        <f t="shared" si="16"/>
        <v>-2952914.7400000021</v>
      </c>
      <c r="I32" s="39">
        <f t="shared" si="16"/>
        <v>-20884.509999999776</v>
      </c>
      <c r="J32" s="39">
        <f t="shared" si="16"/>
        <v>42755.790000000969</v>
      </c>
      <c r="K32" s="39">
        <f t="shared" si="16"/>
        <v>-615164.08999999799</v>
      </c>
      <c r="L32" s="39">
        <f t="shared" si="16"/>
        <v>920577.1400000006</v>
      </c>
      <c r="M32" s="39">
        <f t="shared" si="16"/>
        <v>8052224.9399999995</v>
      </c>
      <c r="N32" s="39">
        <f>+N11-N22</f>
        <v>17082643.380000025</v>
      </c>
      <c r="O32" s="39"/>
      <c r="P32" s="39">
        <f t="shared" ref="P32" si="17">+P11-P22</f>
        <v>19116055.680000007</v>
      </c>
      <c r="Q32" s="39">
        <f>+N32-P32</f>
        <v>-2033412.2999999821</v>
      </c>
      <c r="R32" s="25">
        <f>+Q32/P32</f>
        <v>-0.10637195946899342</v>
      </c>
    </row>
    <row r="33" spans="1:19" x14ac:dyDescent="0.25">
      <c r="A33" s="30" t="s">
        <v>43</v>
      </c>
      <c r="B33" s="24">
        <v>0</v>
      </c>
      <c r="C33" s="24">
        <v>0</v>
      </c>
      <c r="D33" s="24">
        <v>0</v>
      </c>
      <c r="E33" s="24"/>
      <c r="F33" s="24"/>
      <c r="G33" s="24"/>
      <c r="H33" s="24"/>
      <c r="I33" s="23"/>
      <c r="J33" s="24"/>
      <c r="K33" s="24"/>
      <c r="L33" s="24"/>
      <c r="M33" s="24"/>
      <c r="N33" s="24">
        <f>SUM(B33:M33)</f>
        <v>0</v>
      </c>
      <c r="O33" s="24"/>
      <c r="P33" s="24">
        <f t="shared" ref="P33:P34" si="18">+O33/12*$R$20</f>
        <v>0</v>
      </c>
      <c r="Q33" s="24">
        <f>+N33-P33</f>
        <v>0</v>
      </c>
      <c r="R33" s="25" t="e">
        <f t="shared" si="7"/>
        <v>#DIV/0!</v>
      </c>
    </row>
    <row r="34" spans="1:19" x14ac:dyDescent="0.25">
      <c r="A34" s="48" t="s">
        <v>44</v>
      </c>
      <c r="B34" s="19">
        <f t="shared" ref="B34:D34" si="19">B35+B36+B37</f>
        <v>143875.28</v>
      </c>
      <c r="C34" s="19">
        <f t="shared" si="19"/>
        <v>870796.44000000006</v>
      </c>
      <c r="D34" s="19">
        <f t="shared" si="19"/>
        <v>1428968.36</v>
      </c>
      <c r="E34" s="19">
        <f>E35+E36+E37</f>
        <v>609627.46000000008</v>
      </c>
      <c r="F34" s="19">
        <f>F35+F36+F37</f>
        <v>1315810.55</v>
      </c>
      <c r="G34" s="19">
        <f>G35+G36+G37</f>
        <v>1011475.66</v>
      </c>
      <c r="H34" s="19">
        <f>H35+H36+H37</f>
        <v>383217.18</v>
      </c>
      <c r="I34" s="19">
        <f>I35+I36+I37</f>
        <v>1359190.0099999998</v>
      </c>
      <c r="J34" s="19">
        <f t="shared" ref="J34:M34" si="20">J35+J36+J37</f>
        <v>1513951.0699999998</v>
      </c>
      <c r="K34" s="19">
        <f t="shared" si="20"/>
        <v>3200427.94</v>
      </c>
      <c r="L34" s="19">
        <f t="shared" si="20"/>
        <v>1496822.74</v>
      </c>
      <c r="M34" s="19">
        <f t="shared" si="20"/>
        <v>1496822.74</v>
      </c>
      <c r="N34" s="18">
        <f t="shared" ref="N34" si="21">+N35+N36+N37</f>
        <v>14830985.430000002</v>
      </c>
      <c r="O34" s="18">
        <v>10124951.25</v>
      </c>
      <c r="P34" s="18">
        <f t="shared" si="18"/>
        <v>10124951.25</v>
      </c>
      <c r="Q34" s="18">
        <f>+N34-P34</f>
        <v>4706034.1800000016</v>
      </c>
      <c r="R34" s="20">
        <f t="shared" si="7"/>
        <v>0.46479573716466055</v>
      </c>
      <c r="S34" s="49">
        <v>21</v>
      </c>
    </row>
    <row r="35" spans="1:19" x14ac:dyDescent="0.25">
      <c r="A35" s="22" t="s">
        <v>45</v>
      </c>
      <c r="B35" s="23">
        <f>[1]CONTABILIDAD!B35</f>
        <v>0</v>
      </c>
      <c r="C35" s="23">
        <f>[1]CONTABILIDAD!C35</f>
        <v>315361.95</v>
      </c>
      <c r="D35" s="23">
        <f>[1]CONTABILIDAD!D35</f>
        <v>13125.36</v>
      </c>
      <c r="E35" s="23">
        <f>[1]CONTABILIDAD!E35</f>
        <v>134454.84</v>
      </c>
      <c r="F35" s="23">
        <f>[1]CONTABILIDAD!F35</f>
        <v>84353.919999999998</v>
      </c>
      <c r="G35" s="23">
        <f>[1]CONTABILIDAD!G35</f>
        <v>54612.1</v>
      </c>
      <c r="H35" s="23">
        <f>[1]CONTABILIDAD!H35</f>
        <v>370512.94</v>
      </c>
      <c r="I35" s="23">
        <f>[1]CONTABILIDAD!I35</f>
        <v>422411.18999999994</v>
      </c>
      <c r="J35" s="24">
        <v>773521.24</v>
      </c>
      <c r="K35" s="24">
        <v>1235358.93</v>
      </c>
      <c r="L35" s="24">
        <v>451375.18</v>
      </c>
      <c r="M35" s="24">
        <v>451375.18</v>
      </c>
      <c r="N35" s="24">
        <f t="shared" ref="N35:N37" si="22">SUM(B35:M35)</f>
        <v>4306462.83</v>
      </c>
      <c r="O35" s="24"/>
      <c r="P35" s="24"/>
      <c r="Q35" s="24"/>
      <c r="R35" s="25"/>
    </row>
    <row r="36" spans="1:19" x14ac:dyDescent="0.25">
      <c r="A36" s="22" t="s">
        <v>46</v>
      </c>
      <c r="B36" s="43">
        <f>[1]CONTABILIDAD!B36</f>
        <v>0</v>
      </c>
      <c r="C36" s="43">
        <f>[1]CONTABILIDAD!C36</f>
        <v>502370.94</v>
      </c>
      <c r="D36" s="43">
        <f>[1]CONTABILIDAD!D36</f>
        <v>676379.52000000014</v>
      </c>
      <c r="E36" s="43">
        <f>[1]CONTABILIDAD!E36</f>
        <v>279150.21000000002</v>
      </c>
      <c r="F36" s="43">
        <f>[1]CONTABILIDAD!F36</f>
        <v>639816.11</v>
      </c>
      <c r="G36" s="43">
        <f>[1]CONTABILIDAD!G36</f>
        <v>956863.56</v>
      </c>
      <c r="H36" s="43">
        <f>[1]CONTABILIDAD!H36</f>
        <v>12704.24</v>
      </c>
      <c r="I36" s="43">
        <f>[1]CONTABILIDAD!I36</f>
        <v>763894.19</v>
      </c>
      <c r="J36" s="24">
        <v>0</v>
      </c>
      <c r="K36" s="24">
        <v>1199051.6300000001</v>
      </c>
      <c r="L36" s="24">
        <v>1045447.56</v>
      </c>
      <c r="M36" s="23">
        <v>1045447.56</v>
      </c>
      <c r="N36" s="24">
        <f t="shared" si="22"/>
        <v>7121125.5200000014</v>
      </c>
      <c r="O36" s="24"/>
      <c r="P36" s="24"/>
      <c r="Q36" s="24"/>
      <c r="R36" s="25"/>
    </row>
    <row r="37" spans="1:19" x14ac:dyDescent="0.25">
      <c r="A37" s="22" t="s">
        <v>47</v>
      </c>
      <c r="B37" s="43">
        <f>[1]CONTABILIDAD!B37</f>
        <v>143875.28</v>
      </c>
      <c r="C37" s="43">
        <f>[1]CONTABILIDAD!C37</f>
        <v>53063.55</v>
      </c>
      <c r="D37" s="43">
        <f>[1]CONTABILIDAD!D37</f>
        <v>739463.48</v>
      </c>
      <c r="E37" s="43">
        <f>[1]CONTABILIDAD!E37</f>
        <v>196022.41</v>
      </c>
      <c r="F37" s="43">
        <f>[1]CONTABILIDAD!F37</f>
        <v>591640.52</v>
      </c>
      <c r="G37" s="43">
        <f>[1]CONTABILIDAD!G37</f>
        <v>0</v>
      </c>
      <c r="H37" s="43">
        <f>[1]CONTABILIDAD!H37</f>
        <v>0</v>
      </c>
      <c r="I37" s="43">
        <f>[1]CONTABILIDAD!I37</f>
        <v>172884.63</v>
      </c>
      <c r="J37" s="23">
        <v>740429.83</v>
      </c>
      <c r="K37" s="23">
        <v>766017.38</v>
      </c>
      <c r="L37" s="24">
        <v>0</v>
      </c>
      <c r="M37" s="23">
        <v>0</v>
      </c>
      <c r="N37" s="24">
        <f t="shared" si="22"/>
        <v>3403397.08</v>
      </c>
      <c r="O37" s="24"/>
      <c r="P37" s="24"/>
      <c r="Q37" s="24"/>
      <c r="R37" s="25"/>
    </row>
    <row r="38" spans="1:19" x14ac:dyDescent="0.25">
      <c r="A38" s="50" t="s">
        <v>48</v>
      </c>
      <c r="B38" s="51">
        <f t="shared" ref="B38:H38" si="23">+B32-B33-B34</f>
        <v>770017.68000000087</v>
      </c>
      <c r="C38" s="51">
        <f t="shared" si="23"/>
        <v>-282597.8100000011</v>
      </c>
      <c r="D38" s="51">
        <f t="shared" si="23"/>
        <v>7436755.0599999996</v>
      </c>
      <c r="E38" s="51">
        <f t="shared" si="23"/>
        <v>1223993.1300000018</v>
      </c>
      <c r="F38" s="51">
        <f t="shared" si="23"/>
        <v>-516224.01999999885</v>
      </c>
      <c r="G38" s="51">
        <f t="shared" si="23"/>
        <v>-2356448.9399999995</v>
      </c>
      <c r="H38" s="51">
        <f t="shared" si="23"/>
        <v>-3336131.9200000023</v>
      </c>
      <c r="I38" s="51">
        <f>+I32-I33-I34</f>
        <v>-1380074.5199999996</v>
      </c>
      <c r="J38" s="51">
        <f t="shared" ref="J38:L38" si="24">+J32-J33-J34</f>
        <v>-1471195.2799999989</v>
      </c>
      <c r="K38" s="51">
        <f t="shared" si="24"/>
        <v>-3815592.0299999979</v>
      </c>
      <c r="L38" s="51">
        <f t="shared" si="24"/>
        <v>-576245.59999999939</v>
      </c>
      <c r="M38" s="51">
        <v>6555402.1999999993</v>
      </c>
      <c r="N38" s="51">
        <f>+N32-N33-N34</f>
        <v>2251657.9500000235</v>
      </c>
      <c r="O38" s="51"/>
      <c r="P38" s="51">
        <f t="shared" ref="P38" si="25">+P32-P33-P34</f>
        <v>8991104.4300000072</v>
      </c>
      <c r="Q38" s="51">
        <f t="shared" ref="Q38" si="26">+N38-P38</f>
        <v>-6739446.4799999837</v>
      </c>
      <c r="R38" s="44">
        <v>0</v>
      </c>
    </row>
    <row r="39" spans="1:19" x14ac:dyDescent="0.25">
      <c r="A39" s="30" t="s">
        <v>49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f t="shared" ref="N39:Q39" si="27">SUM(B39:M39)</f>
        <v>0</v>
      </c>
      <c r="O39" s="24"/>
      <c r="P39" s="24">
        <f>SUM(C39:O39)</f>
        <v>0</v>
      </c>
      <c r="Q39" s="24">
        <f t="shared" si="27"/>
        <v>0</v>
      </c>
      <c r="R39" s="25">
        <v>0</v>
      </c>
    </row>
    <row r="40" spans="1:19" x14ac:dyDescent="0.25">
      <c r="A40" s="52" t="s">
        <v>50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1:19" x14ac:dyDescent="0.25">
      <c r="A41" s="32" t="s">
        <v>51</v>
      </c>
      <c r="B41" s="53">
        <f t="shared" ref="B41:K41" si="28">B42</f>
        <v>2643701.5099999998</v>
      </c>
      <c r="C41" s="53">
        <f t="shared" si="28"/>
        <v>5230056.08</v>
      </c>
      <c r="D41" s="53">
        <f t="shared" si="28"/>
        <v>5994678.6200000001</v>
      </c>
      <c r="E41" s="53">
        <f t="shared" si="28"/>
        <v>4422081.17</v>
      </c>
      <c r="F41" s="53">
        <f t="shared" si="28"/>
        <v>4556674.63</v>
      </c>
      <c r="G41" s="53">
        <f t="shared" si="28"/>
        <v>5196371.09</v>
      </c>
      <c r="H41" s="53">
        <f t="shared" si="28"/>
        <v>3728974.29</v>
      </c>
      <c r="I41" s="53">
        <f t="shared" si="28"/>
        <v>6534637.1299999999</v>
      </c>
      <c r="J41" s="53">
        <f t="shared" si="28"/>
        <v>5001722.82</v>
      </c>
      <c r="K41" s="53">
        <f t="shared" si="28"/>
        <v>5215031.59</v>
      </c>
      <c r="L41" s="54">
        <v>6709529.5300000003</v>
      </c>
      <c r="M41" s="23">
        <v>5746917.1799999997</v>
      </c>
      <c r="N41" s="54"/>
      <c r="O41" s="54"/>
      <c r="P41" s="24"/>
      <c r="Q41" s="24"/>
      <c r="R41" s="25"/>
    </row>
    <row r="42" spans="1:19" x14ac:dyDescent="0.25">
      <c r="A42" s="22" t="s">
        <v>52</v>
      </c>
      <c r="B42" s="23">
        <f>[1]CONTABILIDAD!B42</f>
        <v>2643701.5099999998</v>
      </c>
      <c r="C42" s="23">
        <f>[1]CONTABILIDAD!C42</f>
        <v>5230056.08</v>
      </c>
      <c r="D42" s="23">
        <f>[1]CONTABILIDAD!D42</f>
        <v>5994678.6200000001</v>
      </c>
      <c r="E42" s="23">
        <f>[1]CONTABILIDAD!E42</f>
        <v>4422081.17</v>
      </c>
      <c r="F42" s="23">
        <f>[1]CONTABILIDAD!F42</f>
        <v>4556674.63</v>
      </c>
      <c r="G42" s="23">
        <f>[1]CONTABILIDAD!G42</f>
        <v>5196371.09</v>
      </c>
      <c r="H42" s="23">
        <f>[1]CONTABILIDAD!H42</f>
        <v>3728974.29</v>
      </c>
      <c r="I42" s="23">
        <f>[1]CONTABILIDAD!I42</f>
        <v>6534637.1299999999</v>
      </c>
      <c r="J42" s="23">
        <v>5001722.82</v>
      </c>
      <c r="K42" s="23">
        <v>5215031.59</v>
      </c>
      <c r="L42" s="24">
        <v>6709529.5300000003</v>
      </c>
      <c r="M42" s="23">
        <v>5746917.1799999997</v>
      </c>
      <c r="N42" s="24"/>
      <c r="O42" s="24"/>
      <c r="P42" s="24"/>
      <c r="Q42" s="24"/>
      <c r="R42" s="25"/>
    </row>
    <row r="43" spans="1:19" x14ac:dyDescent="0.25">
      <c r="A43" s="22" t="s">
        <v>53</v>
      </c>
      <c r="B43" s="24">
        <v>0</v>
      </c>
      <c r="C43" s="24">
        <v>0</v>
      </c>
      <c r="D43" s="24">
        <v>0</v>
      </c>
      <c r="E43" s="24"/>
      <c r="F43" s="24"/>
      <c r="G43" s="24"/>
      <c r="H43" s="24"/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/>
      <c r="O43" s="24"/>
      <c r="P43" s="24"/>
      <c r="Q43" s="24"/>
      <c r="R43" s="25"/>
    </row>
    <row r="44" spans="1:19" x14ac:dyDescent="0.25">
      <c r="A44" s="22" t="s">
        <v>54</v>
      </c>
      <c r="B44" s="23">
        <f>[1]CONTABILIDAD!B44</f>
        <v>0</v>
      </c>
      <c r="C44" s="23">
        <f>[1]CONTABILIDAD!C44</f>
        <v>0</v>
      </c>
      <c r="D44" s="23">
        <f>[1]CONTABILIDAD!D44</f>
        <v>8400000</v>
      </c>
      <c r="E44" s="23">
        <f>[1]CONTABILIDAD!E44</f>
        <v>12100000</v>
      </c>
      <c r="F44" s="23">
        <f>[1]CONTABILIDAD!F44</f>
        <v>12800000</v>
      </c>
      <c r="G44" s="23">
        <f>[1]CONTABILIDAD!G44</f>
        <v>13199934.640000001</v>
      </c>
      <c r="H44" s="23">
        <f>[1]CONTABILIDAD!H44</f>
        <v>13470000</v>
      </c>
      <c r="I44" s="23">
        <f>[1]CONTABILIDAD!I44</f>
        <v>12100000</v>
      </c>
      <c r="J44" s="23">
        <v>14250000</v>
      </c>
      <c r="K44" s="23">
        <v>15300000</v>
      </c>
      <c r="L44" s="24">
        <v>14300000</v>
      </c>
      <c r="M44" s="23">
        <v>22350000</v>
      </c>
      <c r="N44" s="55"/>
      <c r="O44" s="24"/>
      <c r="P44" s="24"/>
      <c r="Q44" s="24"/>
      <c r="R44" s="25"/>
    </row>
    <row r="45" spans="1:19" x14ac:dyDescent="0.25">
      <c r="A45" s="30" t="s">
        <v>55</v>
      </c>
      <c r="B45" s="23">
        <f>[1]CONTABILIDAD!B45</f>
        <v>18671657.68</v>
      </c>
      <c r="C45" s="23">
        <f>[1]CONTABILIDAD!C45</f>
        <v>15616128.810000001</v>
      </c>
      <c r="D45" s="23">
        <f>[1]CONTABILIDAD!D45</f>
        <v>23915662.27</v>
      </c>
      <c r="E45" s="23">
        <f>[1]CONTABILIDAD!E45</f>
        <v>26778723.039999999</v>
      </c>
      <c r="F45" s="23">
        <f>[1]CONTABILIDAD!F45</f>
        <v>27845659.829999998</v>
      </c>
      <c r="G45" s="23">
        <f>[1]CONTABILIDAD!G45</f>
        <v>29569471.399999999</v>
      </c>
      <c r="H45" s="23">
        <f>[1]CONTABILIDAD!H45</f>
        <v>29016213.34</v>
      </c>
      <c r="I45" s="23">
        <f>[1]CONTABILIDAD!I45</f>
        <v>30604940.77</v>
      </c>
      <c r="J45" s="53">
        <v>30643785.300000001</v>
      </c>
      <c r="K45" s="53">
        <v>29146372.300000001</v>
      </c>
      <c r="L45" s="24">
        <v>29531422.969999999</v>
      </c>
      <c r="M45" s="23">
        <v>35624478.280000001</v>
      </c>
      <c r="N45" s="24"/>
      <c r="O45" s="24"/>
      <c r="P45" s="24"/>
      <c r="Q45" s="24"/>
      <c r="R45" s="25"/>
    </row>
    <row r="46" spans="1:19" x14ac:dyDescent="0.25">
      <c r="A46" s="30" t="s">
        <v>56</v>
      </c>
      <c r="B46" s="56">
        <f>[1]CONTABILIDAD!B46</f>
        <v>660783077.17999995</v>
      </c>
      <c r="C46" s="56">
        <f>[1]CONTABILIDAD!C46</f>
        <v>657330512.28999996</v>
      </c>
      <c r="D46" s="56">
        <f>[1]CONTABILIDAD!D46</f>
        <v>666361756.74000001</v>
      </c>
      <c r="E46" s="56">
        <f>[1]CONTABILIDAD!E46</f>
        <v>668267135.61000001</v>
      </c>
      <c r="F46" s="56">
        <f>[1]CONTABILIDAD!F46</f>
        <v>668770494.59000003</v>
      </c>
      <c r="G46" s="56">
        <f>[1]CONTABILIDAD!G46</f>
        <v>669093189.99000001</v>
      </c>
      <c r="H46" s="56">
        <f>[1]CONTABILIDAD!H46</f>
        <v>667624438.69000006</v>
      </c>
      <c r="I46" s="56">
        <f>[1]CONTABILIDAD!I46</f>
        <v>667552562.98000002</v>
      </c>
      <c r="J46" s="23">
        <v>666949950.3499999</v>
      </c>
      <c r="K46" s="23">
        <v>662259594.75999999</v>
      </c>
      <c r="L46" s="24">
        <v>660491743.72000003</v>
      </c>
      <c r="M46" s="23">
        <v>676548847.20000005</v>
      </c>
      <c r="N46" s="24"/>
      <c r="O46" s="24"/>
      <c r="P46" s="24"/>
      <c r="Q46" s="24"/>
      <c r="R46" s="25"/>
    </row>
    <row r="47" spans="1:19" x14ac:dyDescent="0.25">
      <c r="A47" s="30" t="s">
        <v>57</v>
      </c>
      <c r="B47" s="57">
        <f>[1]CONTABILIDAD!B47</f>
        <v>15339801.58</v>
      </c>
      <c r="C47" s="57">
        <f>[1]CONTABILIDAD!C47</f>
        <v>11659208.08</v>
      </c>
      <c r="D47" s="57">
        <f>[1]CONTABILIDAD!D47</f>
        <v>11288911.16</v>
      </c>
      <c r="E47" s="57">
        <f>[1]CONTABILIDAD!E47</f>
        <v>11794253.67</v>
      </c>
      <c r="F47" s="57">
        <f>[1]CONTABILIDAD!F47</f>
        <v>12869330.65</v>
      </c>
      <c r="G47" s="57">
        <f>[1]CONTABILIDAD!G47</f>
        <v>14536999.33</v>
      </c>
      <c r="H47" s="57">
        <f>[1]CONTABILIDAD!H47</f>
        <v>16021162.77</v>
      </c>
      <c r="I47" s="57">
        <f>[1]CONTABILIDAD!I47</f>
        <v>16021162.77</v>
      </c>
      <c r="J47" s="23">
        <v>15669540.85</v>
      </c>
      <c r="K47" s="23">
        <v>17089482.16</v>
      </c>
      <c r="L47" s="24">
        <v>14591882.58</v>
      </c>
      <c r="M47" s="23">
        <v>23709359.48</v>
      </c>
      <c r="N47" s="24"/>
      <c r="O47" s="24"/>
      <c r="P47" s="24"/>
      <c r="Q47" s="24"/>
      <c r="R47" s="25"/>
    </row>
    <row r="48" spans="1:19" x14ac:dyDescent="0.25">
      <c r="A48" s="30" t="s">
        <v>58</v>
      </c>
      <c r="B48" s="57">
        <f>[1]CONTABILIDAD!B48</f>
        <v>108168427.36</v>
      </c>
      <c r="C48" s="57">
        <f>[1]CONTABILIDAD!C48</f>
        <v>104284037.97</v>
      </c>
      <c r="D48" s="57">
        <f>[1]CONTABILIDAD!D48</f>
        <v>103709945.17</v>
      </c>
      <c r="E48" s="57">
        <f>[1]CONTABILIDAD!E48</f>
        <v>104015453.45</v>
      </c>
      <c r="F48" s="57">
        <f>[1]CONTABILIDAD!F48</f>
        <v>103719225.90000001</v>
      </c>
      <c r="G48" s="57">
        <f>[1]CONTABILIDAD!G48</f>
        <v>105386894.58</v>
      </c>
      <c r="H48" s="57">
        <f>[1]CONTABILIDAD!H48</f>
        <v>106871058.02</v>
      </c>
      <c r="I48" s="57">
        <f>[1]CONTABILIDAD!I48</f>
        <v>106820066.81999999</v>
      </c>
      <c r="J48" s="23">
        <v>106174698.39999999</v>
      </c>
      <c r="K48" s="23">
        <v>107403249.09</v>
      </c>
      <c r="L48" s="24">
        <v>104714258.89</v>
      </c>
      <c r="M48" s="23">
        <v>113664699.59</v>
      </c>
      <c r="N48" s="24"/>
      <c r="O48" s="24"/>
      <c r="P48" s="24"/>
      <c r="Q48" s="24"/>
      <c r="R48" s="25"/>
    </row>
    <row r="49" spans="1:20" x14ac:dyDescent="0.25">
      <c r="A49" s="30" t="s">
        <v>59</v>
      </c>
      <c r="B49" s="56">
        <f>[1]CONTABILIDAD!B49</f>
        <v>32151100.190000001</v>
      </c>
      <c r="C49" s="56">
        <f>[1]CONTABILIDAD!C49</f>
        <v>32151100.190000001</v>
      </c>
      <c r="D49" s="56">
        <f>[1]CONTABILIDAD!D49</f>
        <v>32151100.190000001</v>
      </c>
      <c r="E49" s="56">
        <f>[1]CONTABILIDAD!E49</f>
        <v>32151100.190000001</v>
      </c>
      <c r="F49" s="56">
        <f>[1]CONTABILIDAD!F49</f>
        <v>32151100.190000001</v>
      </c>
      <c r="G49" s="56">
        <f>[1]CONTABILIDAD!G49</f>
        <v>32151100.190000001</v>
      </c>
      <c r="H49" s="56">
        <f>[1]CONTABILIDAD!H49</f>
        <v>32151100.190000001</v>
      </c>
      <c r="I49" s="56">
        <f>[1]CONTABILIDAD!I49</f>
        <v>32151100.190000001</v>
      </c>
      <c r="J49" s="23">
        <v>32151100.190000001</v>
      </c>
      <c r="K49" s="23">
        <v>32151100.190000001</v>
      </c>
      <c r="L49" s="24">
        <v>32151100.190000001</v>
      </c>
      <c r="M49" s="23">
        <v>32151100.190000001</v>
      </c>
      <c r="N49" s="24"/>
      <c r="O49" s="24"/>
      <c r="P49" s="24"/>
      <c r="Q49" s="24"/>
      <c r="R49" s="25"/>
      <c r="T49" t="s">
        <v>60</v>
      </c>
    </row>
    <row r="50" spans="1:20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25"/>
    </row>
    <row r="51" spans="1:20" ht="15.75" x14ac:dyDescent="0.25">
      <c r="A51" s="60" t="s">
        <v>61</v>
      </c>
      <c r="B51" s="61">
        <f t="shared" ref="B51:M51" si="29">+B52+B53+B54</f>
        <v>2298504</v>
      </c>
      <c r="C51" s="61">
        <f t="shared" si="29"/>
        <v>2038121</v>
      </c>
      <c r="D51" s="61">
        <f t="shared" si="29"/>
        <v>2370073</v>
      </c>
      <c r="E51" s="61">
        <f t="shared" si="29"/>
        <v>2261691</v>
      </c>
      <c r="F51" s="61">
        <f t="shared" si="29"/>
        <v>2271486</v>
      </c>
      <c r="G51" s="61">
        <f t="shared" si="29"/>
        <v>2254122</v>
      </c>
      <c r="H51" s="61">
        <f t="shared" si="29"/>
        <v>2146148</v>
      </c>
      <c r="I51" s="61">
        <f t="shared" si="29"/>
        <v>2059791</v>
      </c>
      <c r="J51" s="61">
        <f t="shared" si="29"/>
        <v>2607758</v>
      </c>
      <c r="K51" s="61">
        <f t="shared" si="29"/>
        <v>2261747</v>
      </c>
      <c r="L51" s="61">
        <f t="shared" si="29"/>
        <v>2363009</v>
      </c>
      <c r="M51" s="61">
        <f t="shared" si="29"/>
        <v>2213625</v>
      </c>
      <c r="N51" s="61">
        <f>SUM(N52:N54)</f>
        <v>25073731</v>
      </c>
      <c r="O51" s="61"/>
      <c r="P51" s="61"/>
      <c r="Q51" s="61"/>
      <c r="R51" s="61"/>
      <c r="S51" s="49">
        <v>9</v>
      </c>
    </row>
    <row r="52" spans="1:20" x14ac:dyDescent="0.25">
      <c r="A52" s="30" t="s">
        <v>62</v>
      </c>
      <c r="B52" s="62">
        <f>[1]CONTABILIDAD!B52</f>
        <v>2194949</v>
      </c>
      <c r="C52" s="62">
        <f>[1]CONTABILIDAD!C52</f>
        <v>1915736</v>
      </c>
      <c r="D52" s="62">
        <f>[1]CONTABILIDAD!D52</f>
        <v>2106681</v>
      </c>
      <c r="E52" s="62">
        <f>[1]CONTABILIDAD!E52</f>
        <v>1997569</v>
      </c>
      <c r="F52" s="62">
        <f>[1]CONTABILIDAD!F52</f>
        <v>1951602</v>
      </c>
      <c r="G52" s="62">
        <f>[1]CONTABILIDAD!G52</f>
        <v>1901988</v>
      </c>
      <c r="H52" s="62">
        <f>[1]CONTABILIDAD!H52</f>
        <v>1982366</v>
      </c>
      <c r="I52" s="62">
        <f>[1]CONTABILIDAD!I52</f>
        <v>1921302</v>
      </c>
      <c r="J52" s="62">
        <v>2496543</v>
      </c>
      <c r="K52" s="62">
        <v>2195679</v>
      </c>
      <c r="L52" s="62">
        <v>2258661</v>
      </c>
      <c r="M52" s="62">
        <v>2150655</v>
      </c>
      <c r="N52" s="63">
        <f>SUM(B52:M52)</f>
        <v>25073731</v>
      </c>
      <c r="O52" s="62"/>
      <c r="P52" s="62"/>
      <c r="Q52" s="62"/>
      <c r="R52" s="62"/>
    </row>
    <row r="53" spans="1:20" ht="15" customHeight="1" x14ac:dyDescent="0.25">
      <c r="A53" s="30" t="s">
        <v>63</v>
      </c>
      <c r="B53" s="62">
        <v>0</v>
      </c>
      <c r="C53" s="62">
        <v>0</v>
      </c>
      <c r="D53" s="62">
        <v>0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20" ht="15" customHeight="1" x14ac:dyDescent="0.25">
      <c r="A54" s="30" t="s">
        <v>64</v>
      </c>
      <c r="B54" s="62">
        <f>[1]CONTABILIDAD!B54</f>
        <v>103555</v>
      </c>
      <c r="C54" s="62">
        <f>[1]CONTABILIDAD!C54</f>
        <v>122385</v>
      </c>
      <c r="D54" s="62">
        <f>[1]CONTABILIDAD!D54</f>
        <v>263392</v>
      </c>
      <c r="E54" s="62">
        <f>[1]CONTABILIDAD!E54</f>
        <v>264122</v>
      </c>
      <c r="F54" s="62">
        <f>[1]CONTABILIDAD!F54</f>
        <v>319884</v>
      </c>
      <c r="G54" s="62">
        <f>[1]CONTABILIDAD!G54</f>
        <v>352134</v>
      </c>
      <c r="H54" s="62">
        <f>[1]CONTABILIDAD!H54</f>
        <v>163782</v>
      </c>
      <c r="I54" s="62">
        <f>[1]CONTABILIDAD!I54</f>
        <v>138489</v>
      </c>
      <c r="J54" s="62">
        <v>111215</v>
      </c>
      <c r="K54" s="62">
        <v>66068</v>
      </c>
      <c r="L54" s="62">
        <v>104348</v>
      </c>
      <c r="M54" s="62">
        <v>62970</v>
      </c>
      <c r="N54" s="62"/>
      <c r="O54" s="62"/>
      <c r="P54" s="62"/>
      <c r="Q54" s="62"/>
      <c r="R54" s="62"/>
    </row>
    <row r="55" spans="1:20" ht="15" customHeight="1" x14ac:dyDescent="0.25">
      <c r="A55" s="3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20" ht="15.75" x14ac:dyDescent="0.25">
      <c r="A56" s="64" t="s">
        <v>65</v>
      </c>
      <c r="B56" s="61">
        <f t="shared" ref="B56:M56" si="30">+B57+B58+B59</f>
        <v>3978011.8800000008</v>
      </c>
      <c r="C56" s="61">
        <f t="shared" si="30"/>
        <v>3645804.2299999995</v>
      </c>
      <c r="D56" s="61">
        <f t="shared" si="30"/>
        <v>4268780.5600000005</v>
      </c>
      <c r="E56" s="61">
        <f t="shared" si="30"/>
        <v>4056844.6400000011</v>
      </c>
      <c r="F56" s="61">
        <f t="shared" si="30"/>
        <v>4039411.4999999991</v>
      </c>
      <c r="G56" s="61">
        <f t="shared" si="30"/>
        <v>4314569.2100000009</v>
      </c>
      <c r="H56" s="61">
        <f t="shared" si="30"/>
        <v>4209961.0200000005</v>
      </c>
      <c r="I56" s="61">
        <f t="shared" si="30"/>
        <v>4038220.2100000009</v>
      </c>
      <c r="J56" s="61">
        <f t="shared" si="30"/>
        <v>4392046.82</v>
      </c>
      <c r="K56" s="61">
        <f t="shared" si="30"/>
        <v>4190302.0600000005</v>
      </c>
      <c r="L56" s="61">
        <f t="shared" si="30"/>
        <v>4459975.54</v>
      </c>
      <c r="M56" s="61">
        <f t="shared" si="30"/>
        <v>4218691.1700000018</v>
      </c>
      <c r="N56" s="61">
        <f>SUM(N57:N59)</f>
        <v>46204118.310000002</v>
      </c>
      <c r="O56" s="61"/>
      <c r="P56" s="61"/>
      <c r="Q56" s="61"/>
      <c r="R56" s="61"/>
      <c r="S56" s="49">
        <v>8</v>
      </c>
    </row>
    <row r="57" spans="1:20" x14ac:dyDescent="0.25">
      <c r="A57" s="30" t="s">
        <v>62</v>
      </c>
      <c r="B57" s="62">
        <f>[1]CONTABILIDAD!B57</f>
        <v>3762361.3900000006</v>
      </c>
      <c r="C57" s="62">
        <f>[1]CONTABILIDAD!C57</f>
        <v>3424120.7899999996</v>
      </c>
      <c r="D57" s="62">
        <f>[1]CONTABILIDAD!D57</f>
        <v>3840773.72</v>
      </c>
      <c r="E57" s="62">
        <f>[1]CONTABILIDAD!E57</f>
        <v>3637223.2300000009</v>
      </c>
      <c r="F57" s="62">
        <f>[1]CONTABILIDAD!F57</f>
        <v>3565212.7399999993</v>
      </c>
      <c r="G57" s="62">
        <f>[1]CONTABILIDAD!G57</f>
        <v>3769063.8200000008</v>
      </c>
      <c r="H57" s="62">
        <f>[1]CONTABILIDAD!H57</f>
        <v>3894198.6800000006</v>
      </c>
      <c r="I57" s="62">
        <f>[1]CONTABILIDAD!I57</f>
        <v>3772928.1800000006</v>
      </c>
      <c r="J57" s="62">
        <v>4154411.13</v>
      </c>
      <c r="K57" s="62">
        <v>4052301.8400000003</v>
      </c>
      <c r="L57" s="62">
        <v>4251293.78</v>
      </c>
      <c r="M57" s="62">
        <v>4080229.0100000016</v>
      </c>
      <c r="N57" s="63">
        <f>SUM(B57:M57)</f>
        <v>46204118.310000002</v>
      </c>
      <c r="O57" s="62"/>
      <c r="P57" s="62"/>
      <c r="Q57" s="62"/>
      <c r="R57" s="62"/>
    </row>
    <row r="58" spans="1:20" x14ac:dyDescent="0.25">
      <c r="A58" s="30" t="s">
        <v>63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20" x14ac:dyDescent="0.25">
      <c r="A59" s="30" t="s">
        <v>64</v>
      </c>
      <c r="B59" s="62">
        <f>[1]CONTABILIDAD!B59</f>
        <v>215650.49000000002</v>
      </c>
      <c r="C59" s="62">
        <f>[1]CONTABILIDAD!C59</f>
        <v>221683.44</v>
      </c>
      <c r="D59" s="62">
        <f>[1]CONTABILIDAD!D59</f>
        <v>428006.83999999997</v>
      </c>
      <c r="E59" s="62">
        <f>[1]CONTABILIDAD!E59</f>
        <v>419621.41000000003</v>
      </c>
      <c r="F59" s="62">
        <f>[1]CONTABILIDAD!F59</f>
        <v>474198.76</v>
      </c>
      <c r="G59" s="62">
        <f>[1]CONTABILIDAD!G59</f>
        <v>545505.39</v>
      </c>
      <c r="H59" s="62">
        <f>[1]CONTABILIDAD!H59</f>
        <v>315762.33999999997</v>
      </c>
      <c r="I59" s="62">
        <f>[1]CONTABILIDAD!I59</f>
        <v>265292.03000000003</v>
      </c>
      <c r="J59" s="62">
        <v>237635.69</v>
      </c>
      <c r="K59" s="62">
        <v>138000.22</v>
      </c>
      <c r="L59" s="62">
        <v>208681.76</v>
      </c>
      <c r="M59" s="62">
        <v>138462.15999999997</v>
      </c>
      <c r="N59" s="62"/>
      <c r="O59" s="62"/>
      <c r="P59" s="62"/>
      <c r="Q59" s="62"/>
      <c r="R59" s="62"/>
    </row>
    <row r="60" spans="1:20" x14ac:dyDescent="0.25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20" x14ac:dyDescent="0.25">
      <c r="A61" s="66" t="s">
        <v>66</v>
      </c>
      <c r="B61" s="67">
        <v>0.98409999999999997</v>
      </c>
      <c r="C61" s="67">
        <v>0.98409999999999997</v>
      </c>
      <c r="D61" s="67">
        <v>0.98409999999999997</v>
      </c>
      <c r="E61" s="67">
        <v>0.98409999999999997</v>
      </c>
      <c r="F61" s="67">
        <v>0.98409999999999997</v>
      </c>
      <c r="G61" s="67">
        <v>0.98409999999999997</v>
      </c>
      <c r="H61" s="67">
        <v>0.98409999999999997</v>
      </c>
      <c r="I61" s="67">
        <v>0.98409999999999997</v>
      </c>
      <c r="J61" s="67">
        <v>0.98409999999999997</v>
      </c>
      <c r="K61" s="67">
        <v>0.98409999999999997</v>
      </c>
      <c r="L61" s="67">
        <v>0.98409999999999997</v>
      </c>
      <c r="M61" s="67">
        <v>0.98409999999999997</v>
      </c>
      <c r="N61" s="67"/>
      <c r="O61" s="67"/>
      <c r="P61" s="67"/>
      <c r="Q61" s="67"/>
      <c r="R61" s="67"/>
    </row>
    <row r="62" spans="1:20" x14ac:dyDescent="0.25">
      <c r="A62" s="66" t="s">
        <v>67</v>
      </c>
      <c r="B62" s="67">
        <v>0.03</v>
      </c>
      <c r="C62" s="67">
        <v>0.03</v>
      </c>
      <c r="D62" s="67">
        <v>0.03</v>
      </c>
      <c r="E62" s="67">
        <v>0.03</v>
      </c>
      <c r="F62" s="67">
        <v>0.03</v>
      </c>
      <c r="G62" s="67">
        <v>0.03</v>
      </c>
      <c r="H62" s="67">
        <v>0.03</v>
      </c>
      <c r="I62" s="67">
        <v>0.03</v>
      </c>
      <c r="J62" s="67">
        <v>0.03</v>
      </c>
      <c r="K62" s="67">
        <v>0.03</v>
      </c>
      <c r="L62" s="67">
        <v>0.03</v>
      </c>
      <c r="M62" s="67">
        <v>0.03</v>
      </c>
      <c r="N62" s="67"/>
      <c r="O62" s="67"/>
      <c r="P62" s="67"/>
      <c r="Q62" s="67"/>
      <c r="R62" s="67"/>
    </row>
    <row r="63" spans="1:20" x14ac:dyDescent="0.25">
      <c r="A63" s="68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1:20" x14ac:dyDescent="0.25">
      <c r="A64" s="52" t="s">
        <v>68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9" ht="17.25" x14ac:dyDescent="0.25">
      <c r="A65" s="64" t="s">
        <v>69</v>
      </c>
      <c r="B65" s="69">
        <f t="shared" ref="B65:M65" si="31">+B66+B69</f>
        <v>1364084</v>
      </c>
      <c r="C65" s="69">
        <f t="shared" si="31"/>
        <v>1221286</v>
      </c>
      <c r="D65" s="69">
        <f t="shared" si="31"/>
        <v>1386124</v>
      </c>
      <c r="E65" s="69">
        <f t="shared" si="31"/>
        <v>1366102</v>
      </c>
      <c r="F65" s="69">
        <f t="shared" si="31"/>
        <v>1422194</v>
      </c>
      <c r="G65" s="69">
        <f t="shared" si="31"/>
        <v>1319637</v>
      </c>
      <c r="H65" s="69">
        <f t="shared" si="31"/>
        <v>1392803</v>
      </c>
      <c r="I65" s="69">
        <f t="shared" si="31"/>
        <v>1376181</v>
      </c>
      <c r="J65" s="69">
        <f t="shared" si="31"/>
        <v>1390922</v>
      </c>
      <c r="K65" s="69">
        <f t="shared" si="31"/>
        <v>1413086</v>
      </c>
      <c r="L65" s="69">
        <f t="shared" si="31"/>
        <v>1429339</v>
      </c>
      <c r="M65" s="69">
        <f t="shared" si="31"/>
        <v>1474453</v>
      </c>
      <c r="N65" s="61">
        <f>SUM(N66:N68)</f>
        <v>16556211</v>
      </c>
      <c r="O65" s="61"/>
      <c r="P65" s="61"/>
      <c r="Q65" s="61"/>
      <c r="R65" s="61"/>
      <c r="S65" s="49">
        <v>1</v>
      </c>
    </row>
    <row r="66" spans="1:19" x14ac:dyDescent="0.25">
      <c r="A66" s="30" t="s">
        <v>70</v>
      </c>
      <c r="B66" s="62">
        <f>'[1]DIRECCION TECNICA'!B12</f>
        <v>1364084</v>
      </c>
      <c r="C66" s="62">
        <f>'[1]DIRECCION TECNICA'!C12</f>
        <v>1221286</v>
      </c>
      <c r="D66" s="62">
        <f>'[1]DIRECCION TECNICA'!D12</f>
        <v>1386124</v>
      </c>
      <c r="E66" s="62">
        <f>'[1]DIRECCION TECNICA'!E12</f>
        <v>1366102</v>
      </c>
      <c r="F66" s="62">
        <f>'[1]DIRECCION TECNICA'!F12</f>
        <v>1422194</v>
      </c>
      <c r="G66" s="62">
        <f>'[1]DIRECCION TECNICA'!G12</f>
        <v>1319637</v>
      </c>
      <c r="H66" s="62">
        <f>'[1]DIRECCION TECNICA'!H12</f>
        <v>1392803</v>
      </c>
      <c r="I66" s="62">
        <f>'[1]DIRECCION TECNICA'!I12</f>
        <v>1376181</v>
      </c>
      <c r="J66" s="70">
        <v>1390922</v>
      </c>
      <c r="K66" s="70">
        <v>1413086</v>
      </c>
      <c r="L66" s="62">
        <v>1429339</v>
      </c>
      <c r="M66" s="70">
        <v>1474453</v>
      </c>
      <c r="N66" s="63">
        <f>SUM(B66:M66)</f>
        <v>16556211</v>
      </c>
      <c r="O66" s="62"/>
      <c r="P66" s="62"/>
      <c r="Q66" s="62"/>
      <c r="R66" s="62"/>
    </row>
    <row r="67" spans="1:19" x14ac:dyDescent="0.25">
      <c r="A67" s="30" t="s">
        <v>71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/>
      <c r="O67" s="62"/>
      <c r="P67" s="62"/>
      <c r="Q67" s="62"/>
      <c r="R67" s="62"/>
    </row>
    <row r="68" spans="1:19" x14ac:dyDescent="0.25">
      <c r="A68" s="30" t="s">
        <v>72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7">
        <v>0</v>
      </c>
      <c r="K68" s="67">
        <v>0</v>
      </c>
      <c r="L68" s="67">
        <v>0</v>
      </c>
      <c r="M68" s="67">
        <v>0</v>
      </c>
      <c r="N68" s="62"/>
      <c r="O68" s="62"/>
      <c r="P68" s="62"/>
      <c r="Q68" s="62"/>
      <c r="R68" s="62"/>
    </row>
    <row r="69" spans="1:19" x14ac:dyDescent="0.25">
      <c r="A69" s="71" t="s">
        <v>73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70">
        <v>0</v>
      </c>
      <c r="K69" s="70">
        <v>0</v>
      </c>
      <c r="L69" s="62">
        <v>0</v>
      </c>
      <c r="M69" s="70">
        <v>0</v>
      </c>
      <c r="N69" s="62"/>
      <c r="O69" s="62"/>
      <c r="P69" s="62"/>
      <c r="Q69" s="62"/>
      <c r="R69" s="62"/>
    </row>
    <row r="70" spans="1:19" x14ac:dyDescent="0.2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1:19" ht="15.75" x14ac:dyDescent="0.25">
      <c r="A71" s="74" t="s">
        <v>74</v>
      </c>
      <c r="B71" s="39">
        <f t="shared" ref="B71:M71" si="32">+B72+B73+B74+B75+B76</f>
        <v>625297</v>
      </c>
      <c r="C71" s="39">
        <f t="shared" si="32"/>
        <v>546405</v>
      </c>
      <c r="D71" s="39">
        <f t="shared" si="32"/>
        <v>562844</v>
      </c>
      <c r="E71" s="39">
        <f t="shared" si="32"/>
        <v>705827</v>
      </c>
      <c r="F71" s="39">
        <f t="shared" si="32"/>
        <v>644156</v>
      </c>
      <c r="G71" s="39">
        <f t="shared" si="32"/>
        <v>692421</v>
      </c>
      <c r="H71" s="39">
        <f t="shared" si="32"/>
        <v>613751</v>
      </c>
      <c r="I71" s="39">
        <f t="shared" si="32"/>
        <v>614052</v>
      </c>
      <c r="J71" s="39">
        <f t="shared" si="32"/>
        <v>653259</v>
      </c>
      <c r="K71" s="39">
        <f t="shared" si="32"/>
        <v>578786</v>
      </c>
      <c r="L71" s="39">
        <f t="shared" si="32"/>
        <v>626978</v>
      </c>
      <c r="M71" s="39">
        <f t="shared" si="32"/>
        <v>546446</v>
      </c>
      <c r="N71" s="39">
        <f>+N72+N73+N74+N75+N76</f>
        <v>7410222</v>
      </c>
      <c r="O71" s="39"/>
      <c r="P71" s="39"/>
      <c r="Q71" s="39"/>
      <c r="R71" s="39"/>
      <c r="S71" s="49">
        <v>2</v>
      </c>
    </row>
    <row r="72" spans="1:19" x14ac:dyDescent="0.25">
      <c r="A72" s="30" t="s">
        <v>75</v>
      </c>
      <c r="B72" s="62">
        <f>[1]COMERCIALIZACION!B72</f>
        <v>505102</v>
      </c>
      <c r="C72" s="62">
        <f>[1]COMERCIALIZACION!C72</f>
        <v>440032</v>
      </c>
      <c r="D72" s="62">
        <f>[1]COMERCIALIZACION!D72</f>
        <v>434561</v>
      </c>
      <c r="E72" s="62">
        <f>[1]COMERCIALIZACION!E72</f>
        <v>554429</v>
      </c>
      <c r="F72" s="62">
        <f>[1]COMERCIALIZACION!F72</f>
        <v>491553</v>
      </c>
      <c r="G72" s="62">
        <f>[1]COMERCIALIZACION!G72</f>
        <v>509624</v>
      </c>
      <c r="H72" s="62">
        <f>[1]COMERCIALIZACION!H72</f>
        <v>478256</v>
      </c>
      <c r="I72" s="62">
        <f>[1]COMERCIALIZACION!I72</f>
        <v>485824</v>
      </c>
      <c r="J72" s="62">
        <v>485021</v>
      </c>
      <c r="K72" s="62">
        <v>461829</v>
      </c>
      <c r="L72" s="62">
        <v>468668</v>
      </c>
      <c r="M72" s="62">
        <v>424169</v>
      </c>
      <c r="N72" s="63">
        <f>SUM(B72:M72)</f>
        <v>5739068</v>
      </c>
      <c r="O72" s="62"/>
      <c r="P72" s="62"/>
      <c r="Q72" s="62"/>
      <c r="R72" s="62"/>
    </row>
    <row r="73" spans="1:19" x14ac:dyDescent="0.25">
      <c r="A73" s="30" t="s">
        <v>76</v>
      </c>
      <c r="B73" s="62">
        <f>[1]COMERCIALIZACION!B73</f>
        <v>62948</v>
      </c>
      <c r="C73" s="62">
        <f>[1]COMERCIALIZACION!C73</f>
        <v>52726</v>
      </c>
      <c r="D73" s="62">
        <f>[1]COMERCIALIZACION!D73</f>
        <v>75749</v>
      </c>
      <c r="E73" s="62">
        <f>[1]COMERCIALIZACION!E73</f>
        <v>96295</v>
      </c>
      <c r="F73" s="62">
        <f>[1]COMERCIALIZACION!F73</f>
        <v>99684</v>
      </c>
      <c r="G73" s="62">
        <f>[1]COMERCIALIZACION!G73</f>
        <v>121379</v>
      </c>
      <c r="H73" s="62">
        <f>[1]COMERCIALIZACION!H73</f>
        <v>85741</v>
      </c>
      <c r="I73" s="62">
        <f>[1]COMERCIALIZACION!I73</f>
        <v>63560</v>
      </c>
      <c r="J73" s="62">
        <v>66039</v>
      </c>
      <c r="K73" s="62">
        <v>58946</v>
      </c>
      <c r="L73" s="62">
        <v>81072</v>
      </c>
      <c r="M73" s="62">
        <v>56919</v>
      </c>
      <c r="N73" s="63">
        <f>SUM(B73:M73)</f>
        <v>921058</v>
      </c>
      <c r="O73" s="62"/>
      <c r="P73" s="62"/>
      <c r="Q73" s="62"/>
      <c r="R73" s="62"/>
    </row>
    <row r="74" spans="1:19" x14ac:dyDescent="0.25">
      <c r="A74" s="30" t="s">
        <v>77</v>
      </c>
      <c r="B74" s="62">
        <f>[1]COMERCIALIZACION!B74</f>
        <v>4486</v>
      </c>
      <c r="C74" s="62">
        <f>[1]COMERCIALIZACION!C74</f>
        <v>3574</v>
      </c>
      <c r="D74" s="62">
        <f>[1]COMERCIALIZACION!D74</f>
        <v>3016</v>
      </c>
      <c r="E74" s="62">
        <f>[1]COMERCIALIZACION!E74</f>
        <v>3503</v>
      </c>
      <c r="F74" s="62">
        <f>[1]COMERCIALIZACION!F74</f>
        <v>3114</v>
      </c>
      <c r="G74" s="62">
        <f>[1]COMERCIALIZACION!G74</f>
        <v>4507</v>
      </c>
      <c r="H74" s="62">
        <f>[1]COMERCIALIZACION!H74</f>
        <v>4850</v>
      </c>
      <c r="I74" s="62">
        <f>[1]COMERCIALIZACION!I74</f>
        <v>3473</v>
      </c>
      <c r="J74" s="62">
        <v>46759</v>
      </c>
      <c r="K74" s="62">
        <v>4368</v>
      </c>
      <c r="L74" s="62">
        <v>15536</v>
      </c>
      <c r="M74" s="62">
        <v>14458</v>
      </c>
      <c r="N74" s="63">
        <f>SUM(B74:M74)</f>
        <v>111644</v>
      </c>
      <c r="O74" s="62"/>
      <c r="P74" s="62"/>
      <c r="Q74" s="62"/>
      <c r="R74" s="62"/>
    </row>
    <row r="75" spans="1:19" x14ac:dyDescent="0.25">
      <c r="A75" s="30" t="s">
        <v>78</v>
      </c>
      <c r="B75" s="62">
        <f>[1]COMERCIALIZACION!B75</f>
        <v>4572</v>
      </c>
      <c r="C75" s="62">
        <f>[1]COMERCIALIZACION!C75</f>
        <v>4693</v>
      </c>
      <c r="D75" s="62">
        <f>[1]COMERCIALIZACION!D75</f>
        <v>5392</v>
      </c>
      <c r="E75" s="62">
        <f>[1]COMERCIALIZACION!E75</f>
        <v>6272</v>
      </c>
      <c r="F75" s="62">
        <f>[1]COMERCIALIZACION!F75</f>
        <v>6378</v>
      </c>
      <c r="G75" s="62">
        <f>[1]COMERCIALIZACION!G75</f>
        <v>9853</v>
      </c>
      <c r="H75" s="62">
        <f>[1]COMERCIALIZACION!H75</f>
        <v>6292</v>
      </c>
      <c r="I75" s="62">
        <f>[1]COMERCIALIZACION!I75</f>
        <v>3942</v>
      </c>
      <c r="J75" s="62">
        <v>6625</v>
      </c>
      <c r="K75" s="62">
        <v>7803</v>
      </c>
      <c r="L75" s="62">
        <v>8393</v>
      </c>
      <c r="M75" s="62">
        <v>7335</v>
      </c>
      <c r="N75" s="63">
        <f>SUM(B75:M75)</f>
        <v>77550</v>
      </c>
      <c r="O75" s="62"/>
      <c r="P75" s="62"/>
      <c r="Q75" s="62"/>
      <c r="R75" s="62"/>
      <c r="S75" s="49">
        <v>22</v>
      </c>
    </row>
    <row r="76" spans="1:19" x14ac:dyDescent="0.25">
      <c r="A76" s="30" t="s">
        <v>79</v>
      </c>
      <c r="B76" s="62">
        <f>[1]COMERCIALIZACION!B76</f>
        <v>48189</v>
      </c>
      <c r="C76" s="62">
        <f>[1]COMERCIALIZACION!C76</f>
        <v>45380</v>
      </c>
      <c r="D76" s="62">
        <f>[1]COMERCIALIZACION!D76</f>
        <v>44126</v>
      </c>
      <c r="E76" s="62">
        <f>[1]COMERCIALIZACION!E76</f>
        <v>45328</v>
      </c>
      <c r="F76" s="62">
        <f>[1]COMERCIALIZACION!F76</f>
        <v>43427</v>
      </c>
      <c r="G76" s="62">
        <f>[1]COMERCIALIZACION!G76</f>
        <v>47058</v>
      </c>
      <c r="H76" s="62">
        <f>[1]COMERCIALIZACION!H76</f>
        <v>38612</v>
      </c>
      <c r="I76" s="62">
        <f>[1]COMERCIALIZACION!I76</f>
        <v>57253</v>
      </c>
      <c r="J76" s="62">
        <v>48815</v>
      </c>
      <c r="K76" s="62">
        <v>45840</v>
      </c>
      <c r="L76" s="62">
        <v>53309</v>
      </c>
      <c r="M76" s="62">
        <v>43565</v>
      </c>
      <c r="N76" s="63">
        <f>SUM(B76:M76)</f>
        <v>560902</v>
      </c>
      <c r="O76" s="62"/>
      <c r="P76" s="62"/>
      <c r="Q76" s="62"/>
      <c r="R76" s="62"/>
      <c r="S76" s="49">
        <v>22</v>
      </c>
    </row>
    <row r="77" spans="1:19" x14ac:dyDescent="0.25">
      <c r="A77" s="3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9" x14ac:dyDescent="0.25">
      <c r="A78" s="75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</row>
    <row r="79" spans="1:19" ht="15.75" x14ac:dyDescent="0.25">
      <c r="A79" s="74" t="s">
        <v>80</v>
      </c>
      <c r="B79" s="39">
        <f>+B80+B81</f>
        <v>467475</v>
      </c>
      <c r="C79" s="39">
        <f t="shared" ref="C79:M79" si="33">+C80+C81</f>
        <v>404382</v>
      </c>
      <c r="D79" s="39">
        <f t="shared" si="33"/>
        <v>474502</v>
      </c>
      <c r="E79" s="39">
        <f t="shared" si="33"/>
        <v>452787</v>
      </c>
      <c r="F79" s="39">
        <f t="shared" si="33"/>
        <v>469786</v>
      </c>
      <c r="G79" s="39">
        <f t="shared" si="33"/>
        <v>469229</v>
      </c>
      <c r="H79" s="39">
        <f t="shared" si="33"/>
        <v>475590</v>
      </c>
      <c r="I79" s="39">
        <f t="shared" si="33"/>
        <v>459767</v>
      </c>
      <c r="J79" s="39">
        <f t="shared" si="33"/>
        <v>466930</v>
      </c>
      <c r="K79" s="39">
        <f t="shared" si="33"/>
        <v>450600</v>
      </c>
      <c r="L79" s="39">
        <f t="shared" si="33"/>
        <v>471273</v>
      </c>
      <c r="M79" s="39">
        <f t="shared" si="33"/>
        <v>475767</v>
      </c>
      <c r="N79" s="39">
        <f>+N80+N81</f>
        <v>5538088</v>
      </c>
      <c r="O79" s="39"/>
      <c r="P79" s="39"/>
      <c r="Q79" s="39"/>
      <c r="R79" s="39"/>
    </row>
    <row r="80" spans="1:19" x14ac:dyDescent="0.25">
      <c r="A80" s="30" t="s">
        <v>81</v>
      </c>
      <c r="B80" s="62">
        <f>[1]COMERCIALIZACION!B80</f>
        <v>423816</v>
      </c>
      <c r="C80" s="62">
        <f>[1]COMERCIALIZACION!C80</f>
        <v>357225</v>
      </c>
      <c r="D80" s="62">
        <f>[1]COMERCIALIZACION!D80</f>
        <v>417688</v>
      </c>
      <c r="E80" s="62">
        <f>[1]COMERCIALIZACION!E80</f>
        <v>412362</v>
      </c>
      <c r="F80" s="62">
        <f>[1]COMERCIALIZACION!F80</f>
        <v>416927</v>
      </c>
      <c r="G80" s="62">
        <f>[1]COMERCIALIZACION!G80</f>
        <v>422408</v>
      </c>
      <c r="H80" s="62">
        <f>[1]COMERCIALIZACION!H80</f>
        <v>418787</v>
      </c>
      <c r="I80" s="62">
        <f>[1]COMERCIALIZACION!I80</f>
        <v>409949</v>
      </c>
      <c r="J80" s="62">
        <v>409956</v>
      </c>
      <c r="K80" s="62">
        <v>394513</v>
      </c>
      <c r="L80" s="62">
        <v>419919</v>
      </c>
      <c r="M80" s="62">
        <v>422571</v>
      </c>
      <c r="N80" s="63">
        <f>SUM(B80:M80)</f>
        <v>4926121</v>
      </c>
      <c r="O80" s="62"/>
      <c r="P80" s="62"/>
      <c r="Q80" s="62"/>
      <c r="R80" s="62"/>
      <c r="S80" s="49">
        <v>3</v>
      </c>
    </row>
    <row r="81" spans="1:19" x14ac:dyDescent="0.25">
      <c r="A81" s="30" t="s">
        <v>82</v>
      </c>
      <c r="B81" s="62">
        <f>[1]COMERCIALIZACION!B81</f>
        <v>43659</v>
      </c>
      <c r="C81" s="62">
        <f>[1]COMERCIALIZACION!C81</f>
        <v>47157</v>
      </c>
      <c r="D81" s="62">
        <f>[1]COMERCIALIZACION!D81</f>
        <v>56814</v>
      </c>
      <c r="E81" s="62">
        <f>[1]COMERCIALIZACION!E81</f>
        <v>40425</v>
      </c>
      <c r="F81" s="62">
        <f>[1]COMERCIALIZACION!F81</f>
        <v>52859</v>
      </c>
      <c r="G81" s="62">
        <f>[1]COMERCIALIZACION!G81</f>
        <v>46821</v>
      </c>
      <c r="H81" s="62">
        <f>[1]COMERCIALIZACION!H81</f>
        <v>56803</v>
      </c>
      <c r="I81" s="62">
        <f>[1]COMERCIALIZACION!I81</f>
        <v>49818</v>
      </c>
      <c r="J81" s="62">
        <v>56974</v>
      </c>
      <c r="K81" s="62">
        <v>56087</v>
      </c>
      <c r="L81" s="62">
        <v>51354</v>
      </c>
      <c r="M81" s="62">
        <v>53196</v>
      </c>
      <c r="N81" s="63">
        <f t="shared" ref="N81" si="34">SUM(B81:M81)</f>
        <v>611967</v>
      </c>
      <c r="O81" s="62"/>
      <c r="P81" s="62"/>
      <c r="Q81" s="62"/>
      <c r="R81" s="62"/>
      <c r="S81" s="49">
        <v>4</v>
      </c>
    </row>
    <row r="82" spans="1:19" x14ac:dyDescent="0.25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1:19" x14ac:dyDescent="0.25">
      <c r="A83" s="52" t="s">
        <v>83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9" ht="15.75" x14ac:dyDescent="0.25">
      <c r="A84" s="79" t="s">
        <v>84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9" x14ac:dyDescent="0.25">
      <c r="A85" s="80" t="s">
        <v>85</v>
      </c>
      <c r="B85" s="81">
        <f>'[1]DIRECCION TECNICA'!B18</f>
        <v>631000</v>
      </c>
      <c r="C85" s="81">
        <f>'[1]DIRECCION TECNICA'!C18</f>
        <v>730000</v>
      </c>
      <c r="D85" s="81">
        <f>'[1]DIRECCION TECNICA'!D18</f>
        <v>745000</v>
      </c>
      <c r="E85" s="81">
        <f>'[1]DIRECCION TECNICA'!E18</f>
        <v>770000</v>
      </c>
      <c r="F85" s="81">
        <f>'[1]DIRECCION TECNICA'!F18</f>
        <v>790000</v>
      </c>
      <c r="G85" s="81">
        <f>'[1]DIRECCION TECNICA'!G18</f>
        <v>810000</v>
      </c>
      <c r="H85" s="81">
        <f>'[1]DIRECCION TECNICA'!H18</f>
        <v>830000</v>
      </c>
      <c r="I85" s="81">
        <f>'[1]DIRECCION TECNICA'!I18</f>
        <v>748000</v>
      </c>
      <c r="J85" s="81">
        <v>761000</v>
      </c>
      <c r="K85" s="81">
        <v>701000</v>
      </c>
      <c r="L85" s="81">
        <v>470000</v>
      </c>
      <c r="M85" s="81">
        <v>520000</v>
      </c>
      <c r="N85" s="39">
        <f>+N86+N87</f>
        <v>8630000</v>
      </c>
      <c r="O85" s="81"/>
      <c r="P85" s="81"/>
      <c r="Q85" s="81"/>
      <c r="R85" s="81"/>
    </row>
    <row r="86" spans="1:19" x14ac:dyDescent="0.25">
      <c r="A86" s="80" t="s">
        <v>86</v>
      </c>
      <c r="B86" s="81">
        <f t="shared" ref="B86:D86" si="35">B87+B88+B89</f>
        <v>620000</v>
      </c>
      <c r="C86" s="81">
        <f t="shared" si="35"/>
        <v>725000</v>
      </c>
      <c r="D86" s="81">
        <f t="shared" si="35"/>
        <v>738000</v>
      </c>
      <c r="E86" s="81">
        <f>E87+E88+E89</f>
        <v>755000</v>
      </c>
      <c r="F86" s="81">
        <f>F87+F88+F89</f>
        <v>775000</v>
      </c>
      <c r="G86" s="81">
        <f>G87+G88+G89</f>
        <v>780000</v>
      </c>
      <c r="H86" s="81">
        <f>H87+H88+H89</f>
        <v>789000</v>
      </c>
      <c r="I86" s="81">
        <f>I87+I88+I89</f>
        <v>732000</v>
      </c>
      <c r="J86" s="81">
        <f t="shared" ref="J86:K86" si="36">J87+J88+J89</f>
        <v>735000</v>
      </c>
      <c r="K86" s="81">
        <f t="shared" si="36"/>
        <v>690000</v>
      </c>
      <c r="L86" s="81">
        <v>460000</v>
      </c>
      <c r="M86" s="81">
        <v>511000</v>
      </c>
      <c r="N86" s="81">
        <f>N87+N88+N89</f>
        <v>8310000</v>
      </c>
      <c r="O86" s="81"/>
      <c r="P86" s="81"/>
      <c r="Q86" s="81"/>
      <c r="R86" s="81"/>
    </row>
    <row r="87" spans="1:19" x14ac:dyDescent="0.25">
      <c r="A87" s="82" t="s">
        <v>87</v>
      </c>
      <c r="B87" s="62">
        <f>'[1]DIRECCION TECNICA'!B20</f>
        <v>10000</v>
      </c>
      <c r="C87" s="62">
        <f>'[1]DIRECCION TECNICA'!C20</f>
        <v>10000</v>
      </c>
      <c r="D87" s="62">
        <f>'[1]DIRECCION TECNICA'!D20</f>
        <v>19000</v>
      </c>
      <c r="E87" s="62">
        <f>'[1]DIRECCION TECNICA'!E20</f>
        <v>30000</v>
      </c>
      <c r="F87" s="62">
        <f>'[1]DIRECCION TECNICA'!F20</f>
        <v>43000</v>
      </c>
      <c r="G87" s="62">
        <f>'[1]DIRECCION TECNICA'!G20</f>
        <v>51000</v>
      </c>
      <c r="H87" s="62">
        <f>'[1]DIRECCION TECNICA'!H20</f>
        <v>49000</v>
      </c>
      <c r="I87" s="62">
        <f>'[1]DIRECCION TECNICA'!I20</f>
        <v>24000</v>
      </c>
      <c r="J87" s="62">
        <v>24000</v>
      </c>
      <c r="K87" s="62">
        <v>20000</v>
      </c>
      <c r="L87" s="62">
        <v>20000</v>
      </c>
      <c r="M87" s="62">
        <v>20000</v>
      </c>
      <c r="N87" s="63">
        <f>SUM(B87:M87)</f>
        <v>320000</v>
      </c>
      <c r="O87" s="62"/>
      <c r="P87" s="62"/>
      <c r="Q87" s="62"/>
      <c r="R87" s="62"/>
    </row>
    <row r="88" spans="1:19" x14ac:dyDescent="0.25">
      <c r="A88" s="82" t="s">
        <v>88</v>
      </c>
      <c r="B88" s="62">
        <f>'[1]DIRECCION TECNICA'!B21</f>
        <v>50000</v>
      </c>
      <c r="C88" s="62">
        <f>'[1]DIRECCION TECNICA'!C21</f>
        <v>50000</v>
      </c>
      <c r="D88" s="62">
        <f>'[1]DIRECCION TECNICA'!D21</f>
        <v>50000</v>
      </c>
      <c r="E88" s="62">
        <f>'[1]DIRECCION TECNICA'!E21</f>
        <v>50000</v>
      </c>
      <c r="F88" s="62">
        <f>'[1]DIRECCION TECNICA'!F21</f>
        <v>50000</v>
      </c>
      <c r="G88" s="62">
        <f>'[1]DIRECCION TECNICA'!G21</f>
        <v>52000</v>
      </c>
      <c r="H88" s="62">
        <f>'[1]DIRECCION TECNICA'!H21</f>
        <v>90000</v>
      </c>
      <c r="I88" s="62">
        <f>'[1]DIRECCION TECNICA'!I21</f>
        <v>90000</v>
      </c>
      <c r="J88" s="62">
        <v>90000</v>
      </c>
      <c r="K88" s="62">
        <v>90000</v>
      </c>
      <c r="L88" s="62">
        <v>90000</v>
      </c>
      <c r="M88" s="62">
        <v>90000</v>
      </c>
      <c r="N88" s="63">
        <f>SUM(B88:M88)</f>
        <v>842000</v>
      </c>
      <c r="O88" s="62"/>
      <c r="P88" s="62"/>
      <c r="Q88" s="62"/>
      <c r="R88" s="62"/>
    </row>
    <row r="89" spans="1:19" x14ac:dyDescent="0.25">
      <c r="A89" s="83" t="s">
        <v>89</v>
      </c>
      <c r="B89" s="62">
        <f>'[1]DIRECCION TECNICA'!B22</f>
        <v>560000</v>
      </c>
      <c r="C89" s="62">
        <f>'[1]DIRECCION TECNICA'!C22</f>
        <v>665000</v>
      </c>
      <c r="D89" s="62">
        <f>'[1]DIRECCION TECNICA'!D22</f>
        <v>669000</v>
      </c>
      <c r="E89" s="62">
        <f>'[1]DIRECCION TECNICA'!E22</f>
        <v>675000</v>
      </c>
      <c r="F89" s="62">
        <f>'[1]DIRECCION TECNICA'!F22</f>
        <v>682000</v>
      </c>
      <c r="G89" s="62">
        <f>'[1]DIRECCION TECNICA'!G22</f>
        <v>677000</v>
      </c>
      <c r="H89" s="62">
        <f>'[1]DIRECCION TECNICA'!H22</f>
        <v>650000</v>
      </c>
      <c r="I89" s="62">
        <f>'[1]DIRECCION TECNICA'!I22</f>
        <v>618000</v>
      </c>
      <c r="J89" s="62">
        <v>621000</v>
      </c>
      <c r="K89" s="62">
        <v>580000</v>
      </c>
      <c r="L89" s="62">
        <v>350000</v>
      </c>
      <c r="M89" s="62">
        <v>401000</v>
      </c>
      <c r="N89" s="63">
        <f>SUM(B89:M89)</f>
        <v>7148000</v>
      </c>
      <c r="O89" s="62"/>
      <c r="P89" s="62"/>
      <c r="Q89" s="62"/>
      <c r="R89" s="62"/>
    </row>
    <row r="90" spans="1:19" x14ac:dyDescent="0.25">
      <c r="A90" s="83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9" x14ac:dyDescent="0.25">
      <c r="A91" s="52" t="s">
        <v>90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5"/>
      <c r="N91" s="84"/>
      <c r="O91" s="84"/>
      <c r="P91" s="84"/>
      <c r="Q91" s="84"/>
      <c r="R91" s="84"/>
    </row>
    <row r="92" spans="1:19" ht="15.75" x14ac:dyDescent="0.25">
      <c r="A92" s="74" t="s">
        <v>91</v>
      </c>
      <c r="B92" s="39">
        <f t="shared" ref="B92:M92" si="37">SUM(B93:B97)</f>
        <v>16971635.439999998</v>
      </c>
      <c r="C92" s="39">
        <f t="shared" si="37"/>
        <v>14784952.18</v>
      </c>
      <c r="D92" s="39">
        <f t="shared" si="37"/>
        <v>15569900.809999999</v>
      </c>
      <c r="E92" s="39">
        <f t="shared" si="37"/>
        <v>17365054.190000001</v>
      </c>
      <c r="F92" s="39">
        <f t="shared" si="37"/>
        <v>15750540.790000003</v>
      </c>
      <c r="G92" s="39">
        <f t="shared" si="37"/>
        <v>17430311.650000002</v>
      </c>
      <c r="H92" s="39">
        <f t="shared" si="37"/>
        <v>14967605.569999998</v>
      </c>
      <c r="I92" s="39">
        <f t="shared" si="37"/>
        <v>15267472.439999999</v>
      </c>
      <c r="J92" s="39">
        <f t="shared" si="37"/>
        <v>19219812.359999999</v>
      </c>
      <c r="K92" s="39">
        <f t="shared" si="37"/>
        <v>14822279.689999999</v>
      </c>
      <c r="L92" s="39">
        <f t="shared" si="37"/>
        <v>16015252.679999998</v>
      </c>
      <c r="M92" s="39">
        <f t="shared" si="37"/>
        <v>14729207.469999999</v>
      </c>
      <c r="N92" s="39">
        <f>SUM(N93:N97)</f>
        <v>192894025.27000001</v>
      </c>
      <c r="O92" s="39"/>
      <c r="P92" s="39"/>
      <c r="Q92" s="39"/>
      <c r="R92" s="39"/>
    </row>
    <row r="93" spans="1:19" x14ac:dyDescent="0.25">
      <c r="A93" s="30" t="s">
        <v>75</v>
      </c>
      <c r="B93" s="62">
        <v>11708392.189999999</v>
      </c>
      <c r="C93" s="62">
        <v>10217798.119999999</v>
      </c>
      <c r="D93" s="62">
        <v>10808055.07</v>
      </c>
      <c r="E93" s="62">
        <f>[1]COMERCIALIZACION!E93</f>
        <v>13487274.08</v>
      </c>
      <c r="F93" s="62">
        <f>[1]COMERCIALIZACION!F93</f>
        <v>12305628.470000001</v>
      </c>
      <c r="G93" s="62">
        <f>[1]COMERCIALIZACION!G93</f>
        <v>13014597.390000001</v>
      </c>
      <c r="H93" s="62">
        <f>[1]COMERCIALIZACION!H93</f>
        <v>11301783.119999999</v>
      </c>
      <c r="I93" s="62">
        <f>[1]COMERCIALIZACION!I93</f>
        <v>11587613.51</v>
      </c>
      <c r="J93" s="62">
        <v>11589825.359999999</v>
      </c>
      <c r="K93" s="62">
        <v>11155193.380000001</v>
      </c>
      <c r="L93" s="62">
        <v>11346675.939999999</v>
      </c>
      <c r="M93" s="62">
        <v>10452060.99</v>
      </c>
      <c r="N93" s="63">
        <f t="shared" ref="N93:N97" si="38">SUM(B93:M93)</f>
        <v>138974897.62</v>
      </c>
      <c r="O93" s="62"/>
      <c r="P93" s="62"/>
      <c r="Q93" s="62"/>
      <c r="R93" s="62"/>
      <c r="S93" s="49">
        <v>5</v>
      </c>
    </row>
    <row r="94" spans="1:19" x14ac:dyDescent="0.25">
      <c r="A94" s="30" t="s">
        <v>76</v>
      </c>
      <c r="B94" s="62">
        <v>2854675.96</v>
      </c>
      <c r="C94" s="62">
        <v>2332529.17</v>
      </c>
      <c r="D94" s="62">
        <v>2593282.13</v>
      </c>
      <c r="E94" s="62">
        <f>[1]COMERCIALIZACION!E94</f>
        <v>3232289.87</v>
      </c>
      <c r="F94" s="62">
        <f>[1]COMERCIALIZACION!F94</f>
        <v>2839667.29</v>
      </c>
      <c r="G94" s="62">
        <f>[1]COMERCIALIZACION!G94</f>
        <v>3627496.12</v>
      </c>
      <c r="H94" s="62">
        <f>[1]COMERCIALIZACION!H94</f>
        <v>2920095.59</v>
      </c>
      <c r="I94" s="62">
        <f>[1]COMERCIALIZACION!I94</f>
        <v>2965871.84</v>
      </c>
      <c r="J94" s="62">
        <v>2972044.32</v>
      </c>
      <c r="K94" s="62">
        <v>2896240.28</v>
      </c>
      <c r="L94" s="62">
        <v>2804602.98</v>
      </c>
      <c r="M94" s="62">
        <v>2573645.6</v>
      </c>
      <c r="N94" s="63">
        <f t="shared" si="38"/>
        <v>34612441.149999999</v>
      </c>
      <c r="O94" s="62"/>
      <c r="P94" s="62"/>
      <c r="Q94" s="62"/>
      <c r="R94" s="62"/>
      <c r="S94" s="49">
        <v>5</v>
      </c>
    </row>
    <row r="95" spans="1:19" x14ac:dyDescent="0.25">
      <c r="A95" s="30" t="s">
        <v>77</v>
      </c>
      <c r="B95" s="62">
        <v>360463.16</v>
      </c>
      <c r="C95" s="62">
        <v>279268.78999999998</v>
      </c>
      <c r="D95" s="62">
        <v>226306.35</v>
      </c>
      <c r="E95" s="62">
        <f>[1]COMERCIALIZACION!E95</f>
        <v>268765.02</v>
      </c>
      <c r="F95" s="62">
        <f>[1]COMERCIALIZACION!F95</f>
        <v>235910.99</v>
      </c>
      <c r="G95" s="62">
        <f>[1]COMERCIALIZACION!G95</f>
        <v>364974.25</v>
      </c>
      <c r="H95" s="62">
        <f>[1]COMERCIALIZACION!H95</f>
        <v>401712.52</v>
      </c>
      <c r="I95" s="62">
        <f>[1]COMERCIALIZACION!I95</f>
        <v>270679.31</v>
      </c>
      <c r="J95" s="62">
        <v>4241411.34</v>
      </c>
      <c r="K95" s="62">
        <v>360982.11</v>
      </c>
      <c r="L95" s="62">
        <v>1400646.71</v>
      </c>
      <c r="M95" s="62">
        <v>1306167.1599999999</v>
      </c>
      <c r="N95" s="63">
        <f t="shared" si="38"/>
        <v>9717287.7100000009</v>
      </c>
      <c r="O95" s="62"/>
      <c r="P95" s="62"/>
      <c r="Q95" s="62"/>
      <c r="R95" s="62"/>
      <c r="S95" s="49">
        <v>5</v>
      </c>
    </row>
    <row r="96" spans="1:19" x14ac:dyDescent="0.25">
      <c r="A96" s="30" t="s">
        <v>78</v>
      </c>
      <c r="B96" s="62">
        <v>165791.99</v>
      </c>
      <c r="C96" s="62">
        <v>167234.63</v>
      </c>
      <c r="D96" s="62">
        <v>195819.7</v>
      </c>
      <c r="E96" s="62">
        <f>[1]COMERCIALIZACION!E96</f>
        <v>82014.17</v>
      </c>
      <c r="F96" s="62">
        <f>[1]COMERCIALIZACION!F96</f>
        <v>83142.960000000006</v>
      </c>
      <c r="G96" s="62">
        <f>[1]COMERCIALIZACION!G96</f>
        <v>114146.12</v>
      </c>
      <c r="H96" s="62">
        <f>[1]COMERCIALIZACION!H96</f>
        <v>82108.14</v>
      </c>
      <c r="I96" s="62">
        <f>[1]COMERCIALIZACION!I96</f>
        <v>62564</v>
      </c>
      <c r="J96" s="62">
        <v>83031.199999999997</v>
      </c>
      <c r="K96" s="62">
        <v>93925.53</v>
      </c>
      <c r="L96" s="62">
        <v>99981.11</v>
      </c>
      <c r="M96" s="62">
        <v>91034.87</v>
      </c>
      <c r="N96" s="63">
        <f t="shared" si="38"/>
        <v>1320794.42</v>
      </c>
      <c r="O96" s="62"/>
      <c r="P96" s="62"/>
      <c r="Q96" s="62"/>
      <c r="R96" s="62"/>
      <c r="S96" s="49">
        <v>6</v>
      </c>
    </row>
    <row r="97" spans="1:19" x14ac:dyDescent="0.25">
      <c r="A97" s="30" t="s">
        <v>79</v>
      </c>
      <c r="B97" s="62">
        <v>1882312.14</v>
      </c>
      <c r="C97" s="62">
        <v>1788121.47</v>
      </c>
      <c r="D97" s="62">
        <v>1746437.56</v>
      </c>
      <c r="E97" s="62">
        <f>[1]COMERCIALIZACION!E97</f>
        <v>294711.05</v>
      </c>
      <c r="F97" s="62">
        <f>[1]COMERCIALIZACION!F97</f>
        <v>286191.08</v>
      </c>
      <c r="G97" s="62">
        <f>[1]COMERCIALIZACION!G97</f>
        <v>309097.77</v>
      </c>
      <c r="H97" s="62">
        <f>[1]COMERCIALIZACION!H97</f>
        <v>261906.2</v>
      </c>
      <c r="I97" s="62">
        <f>[1]COMERCIALIZACION!I97</f>
        <v>380743.78</v>
      </c>
      <c r="J97" s="62">
        <v>333500.14</v>
      </c>
      <c r="K97" s="62">
        <v>315938.39</v>
      </c>
      <c r="L97" s="62">
        <v>363345.94</v>
      </c>
      <c r="M97" s="62">
        <v>306298.84999999998</v>
      </c>
      <c r="N97" s="63">
        <f t="shared" si="38"/>
        <v>8268604.3700000001</v>
      </c>
      <c r="O97" s="62"/>
      <c r="P97" s="62"/>
      <c r="Q97" s="62"/>
      <c r="R97" s="62"/>
      <c r="S97" s="49">
        <v>6</v>
      </c>
    </row>
    <row r="98" spans="1:19" x14ac:dyDescent="0.2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9" ht="15.75" x14ac:dyDescent="0.25">
      <c r="A99" s="74" t="s">
        <v>92</v>
      </c>
      <c r="B99" s="39">
        <f t="shared" ref="B99:M99" si="39">+B100+B101+B102+B103+B104</f>
        <v>10560149.25</v>
      </c>
      <c r="C99" s="39">
        <f t="shared" si="39"/>
        <v>10438433.029999999</v>
      </c>
      <c r="D99" s="39">
        <f t="shared" si="39"/>
        <v>12091605.060000001</v>
      </c>
      <c r="E99" s="39">
        <f t="shared" si="39"/>
        <v>10728914.189999998</v>
      </c>
      <c r="F99" s="39">
        <f t="shared" si="39"/>
        <v>12051790.659999998</v>
      </c>
      <c r="G99" s="39">
        <f t="shared" si="39"/>
        <v>11068181.220000001</v>
      </c>
      <c r="H99" s="39">
        <f t="shared" si="39"/>
        <v>12225530.130000001</v>
      </c>
      <c r="I99" s="39">
        <f t="shared" si="39"/>
        <v>11853016.159999998</v>
      </c>
      <c r="J99" s="39">
        <f t="shared" si="39"/>
        <v>12002012.610000003</v>
      </c>
      <c r="K99" s="39">
        <f t="shared" si="39"/>
        <v>13194505.829999998</v>
      </c>
      <c r="L99" s="39">
        <f t="shared" si="39"/>
        <v>13494225.390000002</v>
      </c>
      <c r="M99" s="39">
        <f t="shared" si="39"/>
        <v>13551593.430000002</v>
      </c>
      <c r="N99" s="38">
        <f>SUM(N100:N104)</f>
        <v>143259956.96000001</v>
      </c>
      <c r="O99" s="39"/>
      <c r="P99" s="39"/>
      <c r="Q99" s="39"/>
      <c r="R99" s="39"/>
    </row>
    <row r="100" spans="1:19" ht="14.25" customHeight="1" x14ac:dyDescent="0.25">
      <c r="A100" s="30" t="s">
        <v>75</v>
      </c>
      <c r="B100" s="88">
        <v>8462390.3200000003</v>
      </c>
      <c r="C100" s="88">
        <v>8173740.0300000003</v>
      </c>
      <c r="D100" s="88">
        <v>9487427.5099999998</v>
      </c>
      <c r="E100" s="88">
        <v>8436540.6799999997</v>
      </c>
      <c r="F100" s="88">
        <f>[2]COBRANZA!N8</f>
        <v>9509921.5999999996</v>
      </c>
      <c r="G100" s="88">
        <f>[3]COBRANZA!N8</f>
        <v>8885188.9199999999</v>
      </c>
      <c r="H100" s="88">
        <v>9331400.1300000008</v>
      </c>
      <c r="I100" s="88">
        <f>[1]CONTABILIDAD!I100</f>
        <v>8962686.129999999</v>
      </c>
      <c r="J100" s="88">
        <v>9038130.1000000015</v>
      </c>
      <c r="K100" s="88">
        <v>9136976.3099999987</v>
      </c>
      <c r="L100" s="62">
        <v>9153914.2600000016</v>
      </c>
      <c r="M100" s="88">
        <v>9507205.4700000007</v>
      </c>
      <c r="N100" s="89">
        <f>SUM(B100:M100)</f>
        <v>108085521.46000002</v>
      </c>
      <c r="O100" s="62"/>
      <c r="P100" s="62"/>
      <c r="Q100" s="62"/>
      <c r="R100" s="62"/>
    </row>
    <row r="101" spans="1:19" x14ac:dyDescent="0.25">
      <c r="A101" s="30" t="s">
        <v>76</v>
      </c>
      <c r="B101" s="88">
        <v>1842290.31</v>
      </c>
      <c r="C101" s="88">
        <v>1963313.4700000002</v>
      </c>
      <c r="D101" s="88">
        <v>2276104.1100000003</v>
      </c>
      <c r="E101" s="88">
        <v>1840798.03</v>
      </c>
      <c r="F101" s="88">
        <f>[2]COBRANZA!N9</f>
        <v>2148575.96</v>
      </c>
      <c r="G101" s="88">
        <f>[3]COBRANZA!N9</f>
        <v>1919159.81</v>
      </c>
      <c r="H101" s="88">
        <v>2536428.38</v>
      </c>
      <c r="I101" s="88">
        <f>[1]CONTABILIDAD!I101</f>
        <v>2654551.2000000002</v>
      </c>
      <c r="J101" s="88">
        <v>2476689.7800000003</v>
      </c>
      <c r="K101" s="88">
        <v>2390220.12</v>
      </c>
      <c r="L101" s="62">
        <v>2571141.8199999998</v>
      </c>
      <c r="M101" s="88">
        <v>2966703.1500000004</v>
      </c>
      <c r="N101" s="89">
        <f t="shared" ref="N101:N105" si="40">SUM(B101:M101)</f>
        <v>27585976.140000001</v>
      </c>
      <c r="O101" s="62"/>
      <c r="P101" s="62"/>
      <c r="Q101" s="62"/>
      <c r="R101" s="62"/>
    </row>
    <row r="102" spans="1:19" x14ac:dyDescent="0.25">
      <c r="A102" s="30" t="s">
        <v>77</v>
      </c>
      <c r="B102" s="88">
        <v>221018.87</v>
      </c>
      <c r="C102" s="88">
        <v>268763.75</v>
      </c>
      <c r="D102" s="88">
        <v>261501.56</v>
      </c>
      <c r="E102" s="88">
        <v>344649.94</v>
      </c>
      <c r="F102" s="88">
        <f>[2]COBRANZA!N10</f>
        <v>207530.43000000002</v>
      </c>
      <c r="G102" s="88">
        <f>[3]COBRANZA!N10</f>
        <v>203986.14</v>
      </c>
      <c r="H102" s="88">
        <v>221156.09000000003</v>
      </c>
      <c r="I102" s="88">
        <f>[1]CONTABILIDAD!I102</f>
        <v>129195.58</v>
      </c>
      <c r="J102" s="88">
        <v>415103.99</v>
      </c>
      <c r="K102" s="88">
        <v>1549657.6999999997</v>
      </c>
      <c r="L102" s="62">
        <v>1704933.0900000003</v>
      </c>
      <c r="M102" s="88">
        <v>1004899.5</v>
      </c>
      <c r="N102" s="89">
        <f t="shared" si="40"/>
        <v>6532396.6400000006</v>
      </c>
      <c r="O102" s="62"/>
      <c r="P102" s="62"/>
      <c r="Q102" s="62"/>
      <c r="R102" s="62"/>
    </row>
    <row r="103" spans="1:19" x14ac:dyDescent="0.25">
      <c r="A103" s="30" t="s">
        <v>78</v>
      </c>
      <c r="B103" s="88">
        <v>1847.77</v>
      </c>
      <c r="C103" s="88">
        <v>29336.100000000002</v>
      </c>
      <c r="D103" s="88">
        <v>58998.27</v>
      </c>
      <c r="E103" s="88">
        <v>104972.19</v>
      </c>
      <c r="F103" s="88">
        <f>[2]COBRANZA!N11</f>
        <v>113182.65</v>
      </c>
      <c r="G103" s="88">
        <f>[3]COBRANZA!N11</f>
        <v>52547.44</v>
      </c>
      <c r="H103" s="88">
        <v>135203.44</v>
      </c>
      <c r="I103" s="88">
        <f>[1]CONTABILIDAD!I103</f>
        <v>102889.72</v>
      </c>
      <c r="J103" s="88">
        <v>69248.19</v>
      </c>
      <c r="K103" s="88">
        <v>96693.01</v>
      </c>
      <c r="L103" s="62">
        <v>5749.98</v>
      </c>
      <c r="M103" s="88">
        <v>2734.0800000000004</v>
      </c>
      <c r="N103" s="89">
        <f t="shared" si="40"/>
        <v>773402.84</v>
      </c>
      <c r="O103" s="62"/>
      <c r="P103" s="62"/>
      <c r="Q103" s="62"/>
      <c r="R103" s="62"/>
      <c r="S103" s="49">
        <v>7</v>
      </c>
    </row>
    <row r="104" spans="1:19" x14ac:dyDescent="0.25">
      <c r="A104" s="30" t="s">
        <v>79</v>
      </c>
      <c r="B104" s="88">
        <v>32601.980000000003</v>
      </c>
      <c r="C104" s="88">
        <v>3279.68</v>
      </c>
      <c r="D104" s="88">
        <v>7573.61</v>
      </c>
      <c r="E104" s="88">
        <v>1953.35</v>
      </c>
      <c r="F104" s="88">
        <f>[2]COBRANZA!N12</f>
        <v>72580.02</v>
      </c>
      <c r="G104" s="88">
        <f>[3]COBRANZA!N12</f>
        <v>7298.91</v>
      </c>
      <c r="H104" s="88">
        <v>1342.0900000000001</v>
      </c>
      <c r="I104" s="88">
        <f>[1]CONTABILIDAD!I104</f>
        <v>3693.5299999999997</v>
      </c>
      <c r="J104" s="88">
        <v>2840.5499999999997</v>
      </c>
      <c r="K104" s="88">
        <v>20958.689999999999</v>
      </c>
      <c r="L104" s="62">
        <v>58486.239999999998</v>
      </c>
      <c r="M104" s="88">
        <v>70051.23000000001</v>
      </c>
      <c r="N104" s="89">
        <f t="shared" si="40"/>
        <v>282659.88</v>
      </c>
      <c r="O104" s="62"/>
      <c r="P104" s="62"/>
      <c r="Q104" s="62"/>
      <c r="R104" s="62"/>
      <c r="S104" s="49">
        <v>7</v>
      </c>
    </row>
    <row r="105" spans="1:19" x14ac:dyDescent="0.25">
      <c r="A105" s="90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62"/>
      <c r="N105" s="89">
        <f t="shared" si="40"/>
        <v>0</v>
      </c>
      <c r="O105" s="91"/>
      <c r="P105" s="91"/>
      <c r="Q105" s="91"/>
      <c r="R105" s="91"/>
    </row>
    <row r="106" spans="1:19" x14ac:dyDescent="0.25">
      <c r="A106" s="30" t="s">
        <v>93</v>
      </c>
      <c r="B106" s="62">
        <v>0</v>
      </c>
      <c r="C106" s="62">
        <v>5985</v>
      </c>
      <c r="D106" s="62">
        <v>6819</v>
      </c>
      <c r="E106" s="62">
        <v>6382</v>
      </c>
      <c r="F106" s="62">
        <v>3067</v>
      </c>
      <c r="G106" s="62">
        <v>5110</v>
      </c>
      <c r="H106" s="62">
        <v>3628</v>
      </c>
      <c r="I106" s="62">
        <v>7139</v>
      </c>
      <c r="J106" s="62">
        <v>4765</v>
      </c>
      <c r="K106" s="62">
        <v>5320</v>
      </c>
      <c r="L106" s="62">
        <v>5163</v>
      </c>
      <c r="M106" s="62">
        <v>5083</v>
      </c>
      <c r="N106" s="62"/>
      <c r="O106" s="62"/>
      <c r="P106" s="62"/>
      <c r="Q106" s="62"/>
      <c r="R106" s="62"/>
      <c r="S106" s="49">
        <v>10</v>
      </c>
    </row>
    <row r="107" spans="1:19" x14ac:dyDescent="0.25">
      <c r="A107" s="30" t="s">
        <v>94</v>
      </c>
      <c r="B107" s="62">
        <v>111</v>
      </c>
      <c r="C107" s="62">
        <v>1002</v>
      </c>
      <c r="D107" s="62">
        <v>1767</v>
      </c>
      <c r="E107" s="62">
        <v>1322</v>
      </c>
      <c r="F107" s="62">
        <v>884</v>
      </c>
      <c r="G107" s="62">
        <v>895</v>
      </c>
      <c r="H107" s="62">
        <v>1645</v>
      </c>
      <c r="I107" s="62">
        <v>1869</v>
      </c>
      <c r="J107" s="62">
        <v>1603</v>
      </c>
      <c r="K107" s="62">
        <v>1577</v>
      </c>
      <c r="L107" s="62">
        <v>1177</v>
      </c>
      <c r="M107" s="62">
        <v>1327</v>
      </c>
      <c r="N107" s="62"/>
      <c r="O107" s="62"/>
      <c r="P107" s="62"/>
      <c r="Q107" s="62"/>
      <c r="R107" s="62"/>
      <c r="S107" s="49">
        <v>11</v>
      </c>
    </row>
    <row r="108" spans="1:19" x14ac:dyDescent="0.25">
      <c r="A108" s="30" t="s">
        <v>95</v>
      </c>
      <c r="B108" s="62">
        <v>54035.03</v>
      </c>
      <c r="C108" s="62">
        <v>55692.97</v>
      </c>
      <c r="D108" s="62">
        <v>51127</v>
      </c>
      <c r="E108" s="62">
        <v>20358.47</v>
      </c>
      <c r="F108" s="62">
        <v>32349.98</v>
      </c>
      <c r="G108" s="62">
        <v>44755.29</v>
      </c>
      <c r="H108" s="62">
        <v>57322.46</v>
      </c>
      <c r="I108" s="62">
        <v>84159.4</v>
      </c>
      <c r="J108" s="62">
        <v>65881.41</v>
      </c>
      <c r="K108" s="62">
        <v>40609</v>
      </c>
      <c r="L108" s="62">
        <v>56512</v>
      </c>
      <c r="M108" s="62">
        <v>81538</v>
      </c>
      <c r="N108" s="62"/>
      <c r="O108" s="62"/>
      <c r="P108" s="62"/>
      <c r="Q108" s="62"/>
      <c r="R108" s="62"/>
      <c r="S108" s="49">
        <v>12</v>
      </c>
    </row>
    <row r="109" spans="1:19" x14ac:dyDescent="0.25">
      <c r="A109" s="92" t="s">
        <v>96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1:19" x14ac:dyDescent="0.25">
      <c r="A110" s="52" t="s">
        <v>97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1:19" ht="15.75" x14ac:dyDescent="0.25">
      <c r="A111" s="34" t="s">
        <v>98</v>
      </c>
      <c r="B111" s="95">
        <f>+B112+B118</f>
        <v>53476</v>
      </c>
      <c r="C111" s="95">
        <f t="shared" ref="C111" si="41">+C112+C118</f>
        <v>53577</v>
      </c>
      <c r="D111" s="95">
        <v>53745</v>
      </c>
      <c r="E111" s="95">
        <f>+E112+E118</f>
        <v>53855</v>
      </c>
      <c r="F111" s="95">
        <f t="shared" ref="F111:L111" si="42">+F112+F118</f>
        <v>53962</v>
      </c>
      <c r="G111" s="95">
        <f t="shared" si="42"/>
        <v>54138</v>
      </c>
      <c r="H111" s="95">
        <f t="shared" si="42"/>
        <v>54234</v>
      </c>
      <c r="I111" s="95">
        <f t="shared" si="42"/>
        <v>54352</v>
      </c>
      <c r="J111" s="95">
        <f t="shared" si="42"/>
        <v>54460</v>
      </c>
      <c r="K111" s="95">
        <f t="shared" si="42"/>
        <v>55685</v>
      </c>
      <c r="L111" s="95">
        <f t="shared" si="42"/>
        <v>54627</v>
      </c>
      <c r="M111" s="95">
        <v>54721</v>
      </c>
      <c r="N111" s="95"/>
      <c r="O111" s="95"/>
      <c r="P111" s="95"/>
      <c r="Q111" s="95"/>
      <c r="R111" s="95"/>
      <c r="S111" s="49">
        <v>14</v>
      </c>
    </row>
    <row r="112" spans="1:19" x14ac:dyDescent="0.25">
      <c r="A112" s="96" t="s">
        <v>99</v>
      </c>
      <c r="B112" s="97">
        <f t="shared" ref="B112:C112" si="43">+B113+B114+B115+B116+B117</f>
        <v>53469</v>
      </c>
      <c r="C112" s="97">
        <f t="shared" si="43"/>
        <v>53572</v>
      </c>
      <c r="D112" s="97">
        <v>53742</v>
      </c>
      <c r="E112" s="97">
        <f t="shared" ref="E112:I112" si="44">+E113+E114+E115+E116+E117</f>
        <v>53851</v>
      </c>
      <c r="F112" s="97">
        <f t="shared" si="44"/>
        <v>53958</v>
      </c>
      <c r="G112" s="97">
        <f t="shared" si="44"/>
        <v>54134</v>
      </c>
      <c r="H112" s="97">
        <f t="shared" si="44"/>
        <v>54230</v>
      </c>
      <c r="I112" s="97">
        <f t="shared" si="44"/>
        <v>54348</v>
      </c>
      <c r="J112" s="97">
        <v>54460</v>
      </c>
      <c r="K112" s="97">
        <v>55683</v>
      </c>
      <c r="L112" s="97">
        <v>54627</v>
      </c>
      <c r="M112" s="97">
        <v>54721</v>
      </c>
      <c r="N112" s="97"/>
      <c r="O112" s="97"/>
      <c r="P112" s="97"/>
      <c r="Q112" s="97"/>
      <c r="R112" s="97"/>
    </row>
    <row r="113" spans="1:18" x14ac:dyDescent="0.25">
      <c r="A113" s="27" t="s">
        <v>100</v>
      </c>
      <c r="B113" s="70">
        <f>[1]COMERCIALIZACION!B114</f>
        <v>49413</v>
      </c>
      <c r="C113" s="70">
        <f>[1]COMERCIALIZACION!C114</f>
        <v>49521</v>
      </c>
      <c r="D113" s="70">
        <f>[1]COMERCIALIZACION!D114</f>
        <v>49693</v>
      </c>
      <c r="E113" s="70">
        <f>[1]COMERCIALIZACION!E114</f>
        <v>49803</v>
      </c>
      <c r="F113" s="70">
        <f>[1]COMERCIALIZACION!F114</f>
        <v>49918</v>
      </c>
      <c r="G113" s="70">
        <f>[1]COMERCIALIZACION!G114</f>
        <v>50037</v>
      </c>
      <c r="H113" s="70">
        <f>[1]COMERCIALIZACION!H114</f>
        <v>50131</v>
      </c>
      <c r="I113" s="70">
        <f>[1]COMERCIALIZACION!I114</f>
        <v>50240</v>
      </c>
      <c r="J113" s="70">
        <v>50342</v>
      </c>
      <c r="K113" s="70">
        <v>51338</v>
      </c>
      <c r="L113" s="70">
        <v>50479</v>
      </c>
      <c r="M113" s="70">
        <v>50567</v>
      </c>
      <c r="N113" s="70"/>
      <c r="O113" s="70"/>
      <c r="P113" s="70"/>
      <c r="Q113" s="70"/>
      <c r="R113" s="70"/>
    </row>
    <row r="114" spans="1:18" x14ac:dyDescent="0.25">
      <c r="A114" s="27" t="s">
        <v>101</v>
      </c>
      <c r="B114" s="70">
        <f>[1]COMERCIALIZACION!B115</f>
        <v>3536</v>
      </c>
      <c r="C114" s="70">
        <f>[1]COMERCIALIZACION!C115</f>
        <v>3533</v>
      </c>
      <c r="D114" s="70">
        <f>[1]COMERCIALIZACION!D115</f>
        <v>3535</v>
      </c>
      <c r="E114" s="70">
        <f>[1]COMERCIALIZACION!E115</f>
        <v>3534</v>
      </c>
      <c r="F114" s="70">
        <f>[1]COMERCIALIZACION!F115</f>
        <v>3526</v>
      </c>
      <c r="G114" s="70">
        <f>[1]COMERCIALIZACION!G115</f>
        <v>3530</v>
      </c>
      <c r="H114" s="70">
        <f>[1]COMERCIALIZACION!H115</f>
        <v>3533</v>
      </c>
      <c r="I114" s="70">
        <f>[1]COMERCIALIZACION!I115</f>
        <v>3539</v>
      </c>
      <c r="J114" s="70">
        <v>3549</v>
      </c>
      <c r="K114" s="70">
        <v>3765</v>
      </c>
      <c r="L114" s="70">
        <v>3577</v>
      </c>
      <c r="M114" s="70">
        <v>3583</v>
      </c>
      <c r="N114" s="70"/>
      <c r="O114" s="70"/>
      <c r="P114" s="70"/>
      <c r="Q114" s="70"/>
      <c r="R114" s="70"/>
    </row>
    <row r="115" spans="1:18" x14ac:dyDescent="0.25">
      <c r="A115" s="27" t="s">
        <v>102</v>
      </c>
      <c r="B115" s="70">
        <f>[1]COMERCIALIZACION!B116</f>
        <v>75</v>
      </c>
      <c r="C115" s="70">
        <f>[1]COMERCIALIZACION!C116</f>
        <v>73</v>
      </c>
      <c r="D115" s="70">
        <f>[1]COMERCIALIZACION!D116</f>
        <v>70</v>
      </c>
      <c r="E115" s="70">
        <f>[1]COMERCIALIZACION!E116</f>
        <v>70</v>
      </c>
      <c r="F115" s="70">
        <f>[1]COMERCIALIZACION!F116</f>
        <v>70</v>
      </c>
      <c r="G115" s="70">
        <f>[1]COMERCIALIZACION!G116</f>
        <v>70</v>
      </c>
      <c r="H115" s="70">
        <f>[1]COMERCIALIZACION!H116</f>
        <v>69</v>
      </c>
      <c r="I115" s="70">
        <f>[1]COMERCIALIZACION!I116</f>
        <v>71</v>
      </c>
      <c r="J115" s="70">
        <v>70</v>
      </c>
      <c r="K115" s="70">
        <v>77</v>
      </c>
      <c r="L115" s="70">
        <v>71</v>
      </c>
      <c r="M115" s="70">
        <v>71</v>
      </c>
      <c r="N115" s="70"/>
      <c r="O115" s="70"/>
      <c r="P115" s="70"/>
      <c r="Q115" s="70"/>
      <c r="R115" s="70"/>
    </row>
    <row r="116" spans="1:18" x14ac:dyDescent="0.25">
      <c r="A116" s="27" t="s">
        <v>103</v>
      </c>
      <c r="B116" s="70">
        <f>[1]COMERCIALIZACION!B117</f>
        <v>130</v>
      </c>
      <c r="C116" s="70">
        <f>[1]COMERCIALIZACION!C117</f>
        <v>130</v>
      </c>
      <c r="D116" s="70">
        <f>[1]COMERCIALIZACION!D117</f>
        <v>131</v>
      </c>
      <c r="E116" s="70">
        <f>[1]COMERCIALIZACION!E117</f>
        <v>131</v>
      </c>
      <c r="F116" s="70">
        <f>[1]COMERCIALIZACION!F117</f>
        <v>131</v>
      </c>
      <c r="G116" s="70">
        <f>[1]COMERCIALIZACION!G117</f>
        <v>131</v>
      </c>
      <c r="H116" s="70">
        <f>[1]COMERCIALIZACION!H117</f>
        <v>131</v>
      </c>
      <c r="I116" s="70">
        <f>[1]COMERCIALIZACION!I117</f>
        <v>131</v>
      </c>
      <c r="J116" s="70">
        <v>131</v>
      </c>
      <c r="K116" s="70">
        <v>131</v>
      </c>
      <c r="L116" s="70">
        <v>131</v>
      </c>
      <c r="M116" s="70">
        <v>131</v>
      </c>
      <c r="N116" s="70"/>
      <c r="O116" s="70"/>
      <c r="P116" s="70"/>
      <c r="Q116" s="70"/>
      <c r="R116" s="70"/>
    </row>
    <row r="117" spans="1:18" x14ac:dyDescent="0.25">
      <c r="A117" s="27" t="s">
        <v>104</v>
      </c>
      <c r="B117" s="70">
        <f>[1]COMERCIALIZACION!B118</f>
        <v>315</v>
      </c>
      <c r="C117" s="70">
        <f>[1]COMERCIALIZACION!C118</f>
        <v>315</v>
      </c>
      <c r="D117" s="70">
        <f>[1]COMERCIALIZACION!D118</f>
        <v>313</v>
      </c>
      <c r="E117" s="70">
        <f>[1]COMERCIALIZACION!E118</f>
        <v>313</v>
      </c>
      <c r="F117" s="70">
        <f>[1]COMERCIALIZACION!F118</f>
        <v>313</v>
      </c>
      <c r="G117" s="70">
        <f>[1]COMERCIALIZACION!G118</f>
        <v>366</v>
      </c>
      <c r="H117" s="70">
        <f>[1]COMERCIALIZACION!H118</f>
        <v>366</v>
      </c>
      <c r="I117" s="70">
        <f>[1]COMERCIALIZACION!I118</f>
        <v>367</v>
      </c>
      <c r="J117" s="70">
        <v>368</v>
      </c>
      <c r="K117" s="70">
        <v>372</v>
      </c>
      <c r="L117" s="70">
        <v>369</v>
      </c>
      <c r="M117" s="70">
        <v>369</v>
      </c>
      <c r="N117" s="70"/>
      <c r="O117" s="70"/>
      <c r="P117" s="70"/>
      <c r="Q117" s="70"/>
      <c r="R117" s="70"/>
    </row>
    <row r="118" spans="1:18" x14ac:dyDescent="0.25">
      <c r="A118" s="96" t="s">
        <v>105</v>
      </c>
      <c r="B118" s="97">
        <f>+B119+B120+B121+B122+B123</f>
        <v>7</v>
      </c>
      <c r="C118" s="97">
        <f t="shared" ref="C118:L118" si="45">+C119+C120+C121+C122+C123</f>
        <v>5</v>
      </c>
      <c r="D118" s="97">
        <f t="shared" si="45"/>
        <v>3</v>
      </c>
      <c r="E118" s="97">
        <f t="shared" si="45"/>
        <v>4</v>
      </c>
      <c r="F118" s="97">
        <f t="shared" si="45"/>
        <v>4</v>
      </c>
      <c r="G118" s="97">
        <f t="shared" si="45"/>
        <v>4</v>
      </c>
      <c r="H118" s="97">
        <f t="shared" si="45"/>
        <v>4</v>
      </c>
      <c r="I118" s="97">
        <f t="shared" si="45"/>
        <v>4</v>
      </c>
      <c r="J118" s="97">
        <f t="shared" si="45"/>
        <v>0</v>
      </c>
      <c r="K118" s="97">
        <f t="shared" si="45"/>
        <v>2</v>
      </c>
      <c r="L118" s="97">
        <f t="shared" si="45"/>
        <v>0</v>
      </c>
      <c r="M118" s="98">
        <v>0</v>
      </c>
      <c r="N118" s="97"/>
      <c r="O118" s="97"/>
      <c r="P118" s="97"/>
      <c r="Q118" s="97"/>
      <c r="R118" s="97"/>
    </row>
    <row r="119" spans="1:18" x14ac:dyDescent="0.25">
      <c r="A119" s="27" t="s">
        <v>100</v>
      </c>
      <c r="B119" s="70">
        <f>[1]COMERCIALIZACION!B120</f>
        <v>2</v>
      </c>
      <c r="C119" s="70">
        <f>[1]COMERCIALIZACION!C120</f>
        <v>2</v>
      </c>
      <c r="D119" s="70">
        <f>[1]COMERCIALIZACION!D120</f>
        <v>1</v>
      </c>
      <c r="E119" s="70">
        <f>[1]COMERCIALIZACION!E120</f>
        <v>1</v>
      </c>
      <c r="F119" s="70">
        <f>[1]COMERCIALIZACION!F120</f>
        <v>1</v>
      </c>
      <c r="G119" s="70">
        <f>[1]COMERCIALIZACION!G120</f>
        <v>1</v>
      </c>
      <c r="H119" s="70">
        <f>[1]COMERCIALIZACION!H120</f>
        <v>1</v>
      </c>
      <c r="I119" s="70">
        <f>[1]COMERCIALIZACION!I120</f>
        <v>1</v>
      </c>
      <c r="J119" s="70">
        <v>0</v>
      </c>
      <c r="K119" s="70">
        <v>1</v>
      </c>
      <c r="L119" s="70">
        <v>0</v>
      </c>
      <c r="M119" s="70">
        <v>0</v>
      </c>
      <c r="N119" s="70"/>
      <c r="O119" s="70"/>
      <c r="P119" s="70"/>
      <c r="Q119" s="70"/>
      <c r="R119" s="70"/>
    </row>
    <row r="120" spans="1:18" x14ac:dyDescent="0.25">
      <c r="A120" s="40" t="s">
        <v>101</v>
      </c>
      <c r="B120" s="70">
        <f>[1]COMERCIALIZACION!B121</f>
        <v>1</v>
      </c>
      <c r="C120" s="70">
        <f>[1]COMERCIALIZACION!C121</f>
        <v>0</v>
      </c>
      <c r="D120" s="70">
        <f>[1]COMERCIALIZACION!D121</f>
        <v>0</v>
      </c>
      <c r="E120" s="70">
        <f>[1]COMERCIALIZACION!E121</f>
        <v>0</v>
      </c>
      <c r="F120" s="70">
        <f>[1]COMERCIALIZACION!F121</f>
        <v>0</v>
      </c>
      <c r="G120" s="70">
        <f>[1]COMERCIALIZACION!G121</f>
        <v>0</v>
      </c>
      <c r="H120" s="70">
        <f>[1]COMERCIALIZACION!H121</f>
        <v>0</v>
      </c>
      <c r="I120" s="70">
        <f>[1]COMERCIALIZACION!I121</f>
        <v>0</v>
      </c>
      <c r="J120" s="70">
        <v>0</v>
      </c>
      <c r="K120" s="70">
        <v>0</v>
      </c>
      <c r="L120" s="70">
        <v>0</v>
      </c>
      <c r="M120" s="70">
        <v>0</v>
      </c>
      <c r="N120" s="70"/>
      <c r="O120" s="70"/>
      <c r="P120" s="70"/>
      <c r="Q120" s="70"/>
      <c r="R120" s="70"/>
    </row>
    <row r="121" spans="1:18" x14ac:dyDescent="0.25">
      <c r="A121" s="27" t="s">
        <v>102</v>
      </c>
      <c r="B121" s="70">
        <f>[1]COMERCIALIZACION!B122</f>
        <v>0</v>
      </c>
      <c r="C121" s="70">
        <f>[1]COMERCIALIZACION!C122</f>
        <v>0</v>
      </c>
      <c r="D121" s="70">
        <f>[1]COMERCIALIZACION!D122</f>
        <v>0</v>
      </c>
      <c r="E121" s="70">
        <f>[1]COMERCIALIZACION!E122</f>
        <v>0</v>
      </c>
      <c r="F121" s="70">
        <f>[1]COMERCIALIZACION!F122</f>
        <v>0</v>
      </c>
      <c r="G121" s="70">
        <f>[1]COMERCIALIZACION!G122</f>
        <v>0</v>
      </c>
      <c r="H121" s="70">
        <f>[1]COMERCIALIZACION!H122</f>
        <v>0</v>
      </c>
      <c r="I121" s="70">
        <f>[1]COMERCIALIZACION!I122</f>
        <v>0</v>
      </c>
      <c r="J121" s="70">
        <v>0</v>
      </c>
      <c r="K121" s="70">
        <v>0</v>
      </c>
      <c r="L121" s="70">
        <v>0</v>
      </c>
      <c r="M121" s="70">
        <v>0</v>
      </c>
      <c r="N121" s="70"/>
      <c r="O121" s="70"/>
      <c r="P121" s="70"/>
      <c r="Q121" s="70"/>
      <c r="R121" s="70"/>
    </row>
    <row r="122" spans="1:18" x14ac:dyDescent="0.25">
      <c r="A122" s="27" t="s">
        <v>103</v>
      </c>
      <c r="B122" s="70">
        <f>[1]COMERCIALIZACION!B123</f>
        <v>0</v>
      </c>
      <c r="C122" s="70">
        <f>[1]COMERCIALIZACION!C123</f>
        <v>0</v>
      </c>
      <c r="D122" s="70">
        <f>[1]COMERCIALIZACION!D123</f>
        <v>0</v>
      </c>
      <c r="E122" s="70">
        <f>[1]COMERCIALIZACION!E123</f>
        <v>0</v>
      </c>
      <c r="F122" s="70">
        <f>[1]COMERCIALIZACION!F123</f>
        <v>0</v>
      </c>
      <c r="G122" s="70">
        <f>[1]COMERCIALIZACION!G123</f>
        <v>0</v>
      </c>
      <c r="H122" s="70">
        <f>[1]COMERCIALIZACION!H123</f>
        <v>0</v>
      </c>
      <c r="I122" s="70">
        <f>[1]COMERCIALIZACION!I123</f>
        <v>0</v>
      </c>
      <c r="J122" s="70">
        <v>0</v>
      </c>
      <c r="K122" s="70">
        <v>0</v>
      </c>
      <c r="L122" s="70">
        <v>0</v>
      </c>
      <c r="M122" s="70">
        <v>0</v>
      </c>
      <c r="N122" s="70"/>
      <c r="O122" s="70"/>
      <c r="P122" s="70"/>
      <c r="Q122" s="70"/>
      <c r="R122" s="70"/>
    </row>
    <row r="123" spans="1:18" x14ac:dyDescent="0.25">
      <c r="A123" s="27" t="s">
        <v>104</v>
      </c>
      <c r="B123" s="70">
        <f>[1]COMERCIALIZACION!B124</f>
        <v>4</v>
      </c>
      <c r="C123" s="70">
        <f>[1]COMERCIALIZACION!C124</f>
        <v>3</v>
      </c>
      <c r="D123" s="70">
        <f>[1]COMERCIALIZACION!D124</f>
        <v>2</v>
      </c>
      <c r="E123" s="70">
        <f>[1]COMERCIALIZACION!E124</f>
        <v>3</v>
      </c>
      <c r="F123" s="70">
        <f>[1]COMERCIALIZACION!F124</f>
        <v>3</v>
      </c>
      <c r="G123" s="70">
        <f>[1]COMERCIALIZACION!G124</f>
        <v>3</v>
      </c>
      <c r="H123" s="70">
        <f>[1]COMERCIALIZACION!H124</f>
        <v>3</v>
      </c>
      <c r="I123" s="70">
        <f>[1]COMERCIALIZACION!I124</f>
        <v>3</v>
      </c>
      <c r="J123" s="70">
        <v>0</v>
      </c>
      <c r="K123" s="70">
        <v>1</v>
      </c>
      <c r="L123" s="70">
        <v>0</v>
      </c>
      <c r="M123" s="70">
        <v>0</v>
      </c>
      <c r="N123" s="70"/>
      <c r="O123" s="70"/>
      <c r="P123" s="70"/>
      <c r="Q123" s="70"/>
      <c r="R123" s="70"/>
    </row>
    <row r="124" spans="1:18" ht="23.25" customHeight="1" x14ac:dyDescent="0.25">
      <c r="A124" s="99" t="s">
        <v>106</v>
      </c>
      <c r="B124" s="100">
        <v>0</v>
      </c>
      <c r="C124" s="100">
        <v>0</v>
      </c>
      <c r="D124" s="100">
        <v>0</v>
      </c>
      <c r="E124" s="100">
        <v>0</v>
      </c>
      <c r="F124" s="100">
        <v>0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  <c r="L124" s="100">
        <v>0</v>
      </c>
      <c r="M124" s="100">
        <v>0</v>
      </c>
      <c r="N124" s="100"/>
      <c r="O124" s="70"/>
      <c r="P124" s="70"/>
      <c r="Q124" s="70"/>
      <c r="R124" s="70"/>
    </row>
    <row r="125" spans="1:18" ht="15.75" customHeight="1" x14ac:dyDescent="0.25">
      <c r="A125" s="101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70"/>
      <c r="N125" s="102"/>
      <c r="O125" s="102"/>
      <c r="P125" s="102"/>
      <c r="Q125" s="102"/>
      <c r="R125" s="102"/>
    </row>
    <row r="126" spans="1:18" ht="19.5" customHeight="1" x14ac:dyDescent="0.25">
      <c r="A126" s="103" t="s">
        <v>107</v>
      </c>
      <c r="B126" s="104">
        <v>54039</v>
      </c>
      <c r="C126" s="104">
        <v>54149</v>
      </c>
      <c r="D126" s="104">
        <v>54328</v>
      </c>
      <c r="E126" s="104">
        <f>[1]COMERCIALIZACION!E127</f>
        <v>54439</v>
      </c>
      <c r="F126" s="104">
        <f>[1]COMERCIALIZACION!F127</f>
        <v>54550</v>
      </c>
      <c r="G126" s="104">
        <f>[1]COMERCIALIZACION!G127</f>
        <v>54723</v>
      </c>
      <c r="H126" s="104">
        <f>[1]COMERCIALIZACION!H127</f>
        <v>54827</v>
      </c>
      <c r="I126" s="104">
        <f>[1]COMERCIALIZACION!I127</f>
        <v>54952</v>
      </c>
      <c r="J126" s="104">
        <v>55064</v>
      </c>
      <c r="K126" s="104">
        <v>55152</v>
      </c>
      <c r="L126" s="104">
        <v>55241</v>
      </c>
      <c r="M126" s="104">
        <v>55338</v>
      </c>
      <c r="N126" s="104"/>
      <c r="O126" s="104"/>
      <c r="P126" s="104"/>
      <c r="Q126" s="104"/>
      <c r="R126" s="104"/>
    </row>
    <row r="127" spans="1:18" ht="19.5" customHeight="1" x14ac:dyDescent="0.25">
      <c r="A127" s="74" t="s">
        <v>108</v>
      </c>
      <c r="B127" s="105">
        <f>+B126/B111</f>
        <v>1.0105280873662952</v>
      </c>
      <c r="C127" s="105">
        <f t="shared" ref="C127:L127" si="46">+C126/C111</f>
        <v>1.0106762230061408</v>
      </c>
      <c r="D127" s="105">
        <f t="shared" si="46"/>
        <v>1.0108475206995999</v>
      </c>
      <c r="E127" s="105">
        <f t="shared" si="46"/>
        <v>1.0108439327824714</v>
      </c>
      <c r="F127" s="105">
        <f t="shared" si="46"/>
        <v>1.0108965568362922</v>
      </c>
      <c r="G127" s="105">
        <f t="shared" si="46"/>
        <v>1.0108057187188297</v>
      </c>
      <c r="H127" s="105">
        <f t="shared" si="46"/>
        <v>1.0109341003798356</v>
      </c>
      <c r="I127" s="105">
        <f t="shared" si="46"/>
        <v>1.0110391521931115</v>
      </c>
      <c r="J127" s="105">
        <f t="shared" si="46"/>
        <v>1.0110907087770842</v>
      </c>
      <c r="K127" s="105">
        <f t="shared" si="46"/>
        <v>0.99042830205620902</v>
      </c>
      <c r="L127" s="105">
        <f t="shared" si="46"/>
        <v>1.011239863071375</v>
      </c>
      <c r="M127" s="105">
        <v>1.0112753787394235</v>
      </c>
      <c r="N127" s="104"/>
      <c r="O127" s="104"/>
      <c r="P127" s="104"/>
      <c r="Q127" s="104"/>
      <c r="R127" s="104"/>
    </row>
    <row r="128" spans="1:18" ht="19.5" customHeight="1" x14ac:dyDescent="0.25">
      <c r="A128" s="106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1:18" ht="15" customHeight="1" x14ac:dyDescent="0.25">
      <c r="A129" s="52" t="s">
        <v>109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1:18" ht="15.75" x14ac:dyDescent="0.25">
      <c r="A130" s="34" t="s">
        <v>110</v>
      </c>
      <c r="B130" s="36">
        <f t="shared" ref="B130:C130" si="47">+B131+B135+B136</f>
        <v>143680811.91999999</v>
      </c>
      <c r="C130" s="36">
        <f t="shared" si="47"/>
        <v>145988686.94</v>
      </c>
      <c r="D130" s="36">
        <v>146984776.78</v>
      </c>
      <c r="E130" s="36">
        <f t="shared" ref="E130:L130" si="48">+E131+E135+E136</f>
        <v>149982548.39000002</v>
      </c>
      <c r="F130" s="36">
        <f t="shared" si="48"/>
        <v>152665786.28</v>
      </c>
      <c r="G130" s="36">
        <f t="shared" si="48"/>
        <v>155619527.79999998</v>
      </c>
      <c r="H130" s="36">
        <f t="shared" si="48"/>
        <v>151945670.96000001</v>
      </c>
      <c r="I130" s="36">
        <f t="shared" si="48"/>
        <v>152370850.97</v>
      </c>
      <c r="J130" s="36">
        <f t="shared" si="48"/>
        <v>153480337.47999999</v>
      </c>
      <c r="K130" s="36">
        <f t="shared" si="48"/>
        <v>156460646.72999999</v>
      </c>
      <c r="L130" s="36">
        <f t="shared" si="48"/>
        <v>153424300.34999999</v>
      </c>
      <c r="M130" s="36">
        <v>151259699.89000002</v>
      </c>
      <c r="N130" s="36"/>
      <c r="O130" s="36"/>
      <c r="P130" s="36"/>
      <c r="Q130" s="36"/>
      <c r="R130" s="36"/>
    </row>
    <row r="131" spans="1:18" x14ac:dyDescent="0.25">
      <c r="A131" s="96" t="s">
        <v>111</v>
      </c>
      <c r="B131" s="39">
        <f t="shared" ref="B131:C131" si="49">+B132+B133+B134</f>
        <v>74112451.819999993</v>
      </c>
      <c r="C131" s="39">
        <f t="shared" si="49"/>
        <v>74636768.340000004</v>
      </c>
      <c r="D131" s="39">
        <v>73783846.680000007</v>
      </c>
      <c r="E131" s="39">
        <f t="shared" ref="E131:L131" si="50">+E132+E133+E134</f>
        <v>75343500.870000005</v>
      </c>
      <c r="F131" s="39">
        <f t="shared" si="50"/>
        <v>77989920.199999988</v>
      </c>
      <c r="G131" s="39">
        <f t="shared" si="50"/>
        <v>80693118.399999991</v>
      </c>
      <c r="H131" s="39">
        <f t="shared" si="50"/>
        <v>76949648.129999995</v>
      </c>
      <c r="I131" s="39">
        <f t="shared" si="50"/>
        <v>77127533.579999998</v>
      </c>
      <c r="J131" s="39">
        <f t="shared" si="50"/>
        <v>77909295.159999996</v>
      </c>
      <c r="K131" s="39">
        <f t="shared" si="50"/>
        <v>80583691.030000001</v>
      </c>
      <c r="L131" s="39">
        <f t="shared" si="50"/>
        <v>77240534.049999997</v>
      </c>
      <c r="M131" s="39">
        <v>74735293.060000002</v>
      </c>
      <c r="N131" s="39">
        <f t="shared" ref="N131:R131" si="51">N132+N136+N137</f>
        <v>0</v>
      </c>
      <c r="O131" s="39">
        <f t="shared" si="51"/>
        <v>0</v>
      </c>
      <c r="P131" s="39">
        <f t="shared" si="51"/>
        <v>0</v>
      </c>
      <c r="Q131" s="39">
        <f t="shared" si="51"/>
        <v>0</v>
      </c>
      <c r="R131" s="39">
        <f t="shared" si="51"/>
        <v>0</v>
      </c>
    </row>
    <row r="132" spans="1:18" x14ac:dyDescent="0.25">
      <c r="A132" s="27" t="s">
        <v>100</v>
      </c>
      <c r="B132" s="62">
        <f>[1]COMERCIALIZACION!B133</f>
        <v>51579734.289999999</v>
      </c>
      <c r="C132" s="62">
        <f>[1]COMERCIALIZACION!C133</f>
        <v>52983076.130000003</v>
      </c>
      <c r="D132" s="62">
        <f>[1]COMERCIALIZACION!D133</f>
        <v>52240506.689999998</v>
      </c>
      <c r="E132" s="62">
        <f>[1]COMERCIALIZACION!E133</f>
        <v>53378272.280000001</v>
      </c>
      <c r="F132" s="62">
        <f>[1]COMERCIALIZACION!F133</f>
        <v>55374994.579999998</v>
      </c>
      <c r="G132" s="62">
        <f>[1]COMERCIALIZACION!G133</f>
        <v>57197714.530000001</v>
      </c>
      <c r="H132" s="62">
        <f>[1]COMERCIALIZACION!H133</f>
        <v>52406315.810000002</v>
      </c>
      <c r="I132" s="62">
        <f>[1]COMERCIALIZACION!I133</f>
        <v>52519503.18</v>
      </c>
      <c r="J132" s="62">
        <v>53253581.18</v>
      </c>
      <c r="K132" s="62">
        <v>53374127.57</v>
      </c>
      <c r="L132" s="62">
        <v>53494123.310000002</v>
      </c>
      <c r="M132" s="62">
        <v>53279348</v>
      </c>
      <c r="N132" s="62">
        <f t="shared" ref="N132:R132" si="52">N133+N134+N135</f>
        <v>0</v>
      </c>
      <c r="O132" s="62">
        <f t="shared" si="52"/>
        <v>0</v>
      </c>
      <c r="P132" s="62">
        <f t="shared" si="52"/>
        <v>0</v>
      </c>
      <c r="Q132" s="62">
        <f t="shared" si="52"/>
        <v>0</v>
      </c>
      <c r="R132" s="62">
        <f t="shared" si="52"/>
        <v>0</v>
      </c>
    </row>
    <row r="133" spans="1:18" x14ac:dyDescent="0.25">
      <c r="A133" s="27" t="s">
        <v>101</v>
      </c>
      <c r="B133" s="62">
        <f>[1]COMERCIALIZACION!B134</f>
        <v>19631404</v>
      </c>
      <c r="C133" s="62">
        <f>[1]COMERCIALIZACION!C134</f>
        <v>18525286.059999999</v>
      </c>
      <c r="D133" s="62">
        <f>[1]COMERCIALIZACION!D134</f>
        <v>18431293.370000001</v>
      </c>
      <c r="E133" s="62">
        <f>[1]COMERCIALIZACION!E134</f>
        <v>19015791.210000001</v>
      </c>
      <c r="F133" s="62">
        <f>[1]COMERCIALIZACION!F134</f>
        <v>19683306.710000001</v>
      </c>
      <c r="G133" s="62">
        <f>[1]COMERCIALIZACION!G134</f>
        <v>20518741.57</v>
      </c>
      <c r="H133" s="62">
        <f>[1]COMERCIALIZACION!H134</f>
        <v>21417707.539999999</v>
      </c>
      <c r="I133" s="62">
        <f>[1]COMERCIALIZACION!I134</f>
        <v>21300280.989999998</v>
      </c>
      <c r="J133" s="62">
        <v>21400933.079999998</v>
      </c>
      <c r="K133" s="62">
        <v>21396859.989999998</v>
      </c>
      <c r="L133" s="62">
        <v>20803904.25</v>
      </c>
      <c r="M133" s="62">
        <v>18681367.109999999</v>
      </c>
      <c r="N133" s="62"/>
      <c r="O133" s="62"/>
      <c r="P133" s="62"/>
      <c r="Q133" s="62"/>
      <c r="R133" s="62"/>
    </row>
    <row r="134" spans="1:18" x14ac:dyDescent="0.25">
      <c r="A134" s="27" t="s">
        <v>102</v>
      </c>
      <c r="B134" s="62">
        <f>[1]COMERCIALIZACION!B135</f>
        <v>2901313.53</v>
      </c>
      <c r="C134" s="62">
        <f>[1]COMERCIALIZACION!C135</f>
        <v>3128406.15</v>
      </c>
      <c r="D134" s="62">
        <f>[1]COMERCIALIZACION!D135</f>
        <v>3112046.62</v>
      </c>
      <c r="E134" s="62">
        <f>[1]COMERCIALIZACION!E135</f>
        <v>2949437.38</v>
      </c>
      <c r="F134" s="62">
        <f>[1]COMERCIALIZACION!F135</f>
        <v>2931618.91</v>
      </c>
      <c r="G134" s="62">
        <f>[1]COMERCIALIZACION!G135</f>
        <v>2976662.3</v>
      </c>
      <c r="H134" s="62">
        <f>[1]COMERCIALIZACION!H135</f>
        <v>3125624.78</v>
      </c>
      <c r="I134" s="62">
        <f>[1]COMERCIALIZACION!I135</f>
        <v>3307749.41</v>
      </c>
      <c r="J134" s="62">
        <v>3254780.9</v>
      </c>
      <c r="K134" s="62">
        <v>5812703.4699999997</v>
      </c>
      <c r="L134" s="62">
        <v>2942506.49</v>
      </c>
      <c r="M134" s="62">
        <v>2774577.95</v>
      </c>
      <c r="N134" s="62"/>
      <c r="O134" s="62"/>
      <c r="P134" s="62"/>
      <c r="Q134" s="62"/>
      <c r="R134" s="62"/>
    </row>
    <row r="135" spans="1:18" x14ac:dyDescent="0.25">
      <c r="A135" s="30" t="s">
        <v>112</v>
      </c>
      <c r="B135" s="62">
        <f>[1]COMERCIALIZACION!B136</f>
        <v>48434841.560000002</v>
      </c>
      <c r="C135" s="62">
        <f>[1]COMERCIALIZACION!C136</f>
        <v>48580911.829999998</v>
      </c>
      <c r="D135" s="62">
        <f>[1]COMERCIALIZACION!D136</f>
        <v>48754802.950000003</v>
      </c>
      <c r="E135" s="62">
        <f>[1]COMERCIALIZACION!E136</f>
        <v>48945669.590000004</v>
      </c>
      <c r="F135" s="62">
        <f>[1]COMERCIALIZACION!F136</f>
        <v>48880932.43</v>
      </c>
      <c r="G135" s="62">
        <f>[1]COMERCIALIZACION!G136</f>
        <v>48956621.810000002</v>
      </c>
      <c r="H135" s="62">
        <f>[1]COMERCIALIZACION!H136</f>
        <v>49069228.770000003</v>
      </c>
      <c r="I135" s="62">
        <f>[1]COMERCIALIZACION!I136</f>
        <v>49147242.200000003</v>
      </c>
      <c r="J135" s="62">
        <v>49207412.299999997</v>
      </c>
      <c r="K135" s="62">
        <v>49270430.789999999</v>
      </c>
      <c r="L135" s="62">
        <v>49342746.619999997</v>
      </c>
      <c r="M135" s="62">
        <v>49439779.640000001</v>
      </c>
      <c r="N135" s="62"/>
      <c r="O135" s="62"/>
      <c r="P135" s="62"/>
      <c r="Q135" s="62"/>
      <c r="R135" s="62"/>
    </row>
    <row r="136" spans="1:18" x14ac:dyDescent="0.25">
      <c r="A136" s="30" t="s">
        <v>113</v>
      </c>
      <c r="B136" s="62">
        <f>[1]COMERCIALIZACION!B137</f>
        <v>21133518.539999999</v>
      </c>
      <c r="C136" s="62">
        <f>[1]COMERCIALIZACION!C137</f>
        <v>22771006.77</v>
      </c>
      <c r="D136" s="62">
        <f>[1]COMERCIALIZACION!D137</f>
        <v>24446127.149999999</v>
      </c>
      <c r="E136" s="62">
        <f>[1]COMERCIALIZACION!E137</f>
        <v>25693377.93</v>
      </c>
      <c r="F136" s="62">
        <f>[1]COMERCIALIZACION!F137</f>
        <v>25794933.649999999</v>
      </c>
      <c r="G136" s="62">
        <f>[1]COMERCIALIZACION!G137</f>
        <v>25969787.59</v>
      </c>
      <c r="H136" s="62">
        <f>[1]COMERCIALIZACION!H137</f>
        <v>25926794.059999999</v>
      </c>
      <c r="I136" s="62">
        <f>[1]COMERCIALIZACION!I137</f>
        <v>26096075.190000001</v>
      </c>
      <c r="J136" s="62">
        <v>26363630.02</v>
      </c>
      <c r="K136" s="62">
        <v>26606524.91</v>
      </c>
      <c r="L136" s="62">
        <v>26841019.68</v>
      </c>
      <c r="M136" s="62">
        <v>27084627.190000001</v>
      </c>
      <c r="N136" s="62"/>
      <c r="O136" s="62"/>
      <c r="P136" s="62"/>
      <c r="Q136" s="62"/>
      <c r="R136" s="62"/>
    </row>
    <row r="137" spans="1:18" x14ac:dyDescent="0.25">
      <c r="A137" s="32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1:18" x14ac:dyDescent="0.25">
      <c r="A138" s="96" t="s">
        <v>114</v>
      </c>
      <c r="B138" s="97">
        <f t="shared" ref="B138:C138" si="53">+B139+B140+B141+B142</f>
        <v>13757</v>
      </c>
      <c r="C138" s="97">
        <f t="shared" si="53"/>
        <v>12580</v>
      </c>
      <c r="D138" s="97">
        <v>11349</v>
      </c>
      <c r="E138" s="97">
        <f t="shared" ref="E138:L138" si="54">+E139+E140+E141+E142</f>
        <v>11661</v>
      </c>
      <c r="F138" s="97">
        <f t="shared" si="54"/>
        <v>11598</v>
      </c>
      <c r="G138" s="97">
        <f t="shared" si="54"/>
        <v>11272</v>
      </c>
      <c r="H138" s="97">
        <f t="shared" si="54"/>
        <v>11365</v>
      </c>
      <c r="I138" s="97">
        <f t="shared" si="54"/>
        <v>11056</v>
      </c>
      <c r="J138" s="97">
        <f t="shared" si="54"/>
        <v>11704</v>
      </c>
      <c r="K138" s="97">
        <f t="shared" si="54"/>
        <v>11543</v>
      </c>
      <c r="L138" s="97">
        <f t="shared" si="54"/>
        <v>11927</v>
      </c>
      <c r="M138" s="97">
        <v>11434</v>
      </c>
      <c r="N138" s="39"/>
      <c r="O138" s="39"/>
      <c r="P138" s="39"/>
      <c r="Q138" s="39"/>
      <c r="R138" s="39"/>
    </row>
    <row r="139" spans="1:18" ht="14.25" customHeight="1" x14ac:dyDescent="0.25">
      <c r="A139" s="30" t="s">
        <v>115</v>
      </c>
      <c r="B139" s="70">
        <f>[1]COMERCIALIZACION!B140</f>
        <v>7297</v>
      </c>
      <c r="C139" s="70">
        <f>[1]COMERCIALIZACION!C140</f>
        <v>6409</v>
      </c>
      <c r="D139" s="70">
        <f>[1]COMERCIALIZACION!D140</f>
        <v>5926</v>
      </c>
      <c r="E139" s="70">
        <f>[1]COMERCIALIZACION!E140</f>
        <v>6716</v>
      </c>
      <c r="F139" s="70">
        <f>[1]COMERCIALIZACION!F140</f>
        <v>6883</v>
      </c>
      <c r="G139" s="70">
        <f>[1]COMERCIALIZACION!G140</f>
        <v>6680</v>
      </c>
      <c r="H139" s="70">
        <f>[1]COMERCIALIZACION!H140</f>
        <v>6706</v>
      </c>
      <c r="I139" s="70">
        <f>[1]COMERCIALIZACION!I140</f>
        <v>6775</v>
      </c>
      <c r="J139" s="70">
        <v>7477</v>
      </c>
      <c r="K139" s="70">
        <v>7297</v>
      </c>
      <c r="L139" s="70">
        <v>7587</v>
      </c>
      <c r="M139" s="70">
        <v>7094</v>
      </c>
      <c r="N139" s="70"/>
      <c r="O139" s="70"/>
      <c r="P139" s="70"/>
      <c r="Q139" s="70"/>
      <c r="R139" s="70"/>
    </row>
    <row r="140" spans="1:18" ht="15" customHeight="1" x14ac:dyDescent="0.25">
      <c r="A140" s="30" t="s">
        <v>116</v>
      </c>
      <c r="B140" s="70">
        <f>[1]COMERCIALIZACION!B141</f>
        <v>1753</v>
      </c>
      <c r="C140" s="70">
        <f>[1]COMERCIALIZACION!C141</f>
        <v>1753</v>
      </c>
      <c r="D140" s="70">
        <f>[1]COMERCIALIZACION!D141</f>
        <v>1511</v>
      </c>
      <c r="E140" s="70">
        <f>[1]COMERCIALIZACION!E141</f>
        <v>1342</v>
      </c>
      <c r="F140" s="70">
        <f>[1]COMERCIALIZACION!F141</f>
        <v>1425</v>
      </c>
      <c r="G140" s="70">
        <f>[1]COMERCIALIZACION!G141</f>
        <v>1499</v>
      </c>
      <c r="H140" s="70">
        <f>[1]COMERCIALIZACION!H141</f>
        <v>1661</v>
      </c>
      <c r="I140" s="70">
        <f>[1]COMERCIALIZACION!I141</f>
        <v>1501</v>
      </c>
      <c r="J140" s="70">
        <v>1458</v>
      </c>
      <c r="K140" s="70">
        <v>1591</v>
      </c>
      <c r="L140" s="70">
        <v>1644</v>
      </c>
      <c r="M140" s="70">
        <v>1721</v>
      </c>
      <c r="N140" s="70"/>
      <c r="O140" s="70"/>
      <c r="P140" s="70"/>
      <c r="Q140" s="70"/>
      <c r="R140" s="70"/>
    </row>
    <row r="141" spans="1:18" x14ac:dyDescent="0.25">
      <c r="A141" s="30" t="s">
        <v>117</v>
      </c>
      <c r="B141" s="70">
        <f>[1]COMERCIALIZACION!B142</f>
        <v>2442</v>
      </c>
      <c r="C141" s="70">
        <f>[1]COMERCIALIZACION!C142</f>
        <v>2394</v>
      </c>
      <c r="D141" s="70">
        <f>[1]COMERCIALIZACION!D142</f>
        <v>2199</v>
      </c>
      <c r="E141" s="70">
        <f>[1]COMERCIALIZACION!E142</f>
        <v>2016</v>
      </c>
      <c r="F141" s="70">
        <f>[1]COMERCIALIZACION!F142</f>
        <v>1825</v>
      </c>
      <c r="G141" s="70">
        <f>[1]COMERCIALIZACION!G142</f>
        <v>1689</v>
      </c>
      <c r="H141" s="70">
        <f>[1]COMERCIALIZACION!H142</f>
        <v>1655</v>
      </c>
      <c r="I141" s="70">
        <f>[1]COMERCIALIZACION!I142</f>
        <v>1594</v>
      </c>
      <c r="J141" s="70">
        <v>1652</v>
      </c>
      <c r="K141" s="70">
        <v>1577</v>
      </c>
      <c r="L141" s="70">
        <v>1679</v>
      </c>
      <c r="M141" s="70">
        <v>1658</v>
      </c>
      <c r="N141" s="70"/>
      <c r="O141" s="70"/>
      <c r="P141" s="70"/>
      <c r="Q141" s="70"/>
      <c r="R141" s="70"/>
    </row>
    <row r="142" spans="1:18" ht="15" customHeight="1" x14ac:dyDescent="0.25">
      <c r="A142" s="30" t="s">
        <v>118</v>
      </c>
      <c r="B142" s="70">
        <f>[1]COMERCIALIZACION!B143</f>
        <v>2265</v>
      </c>
      <c r="C142" s="70">
        <f>[1]COMERCIALIZACION!C143</f>
        <v>2024</v>
      </c>
      <c r="D142" s="70">
        <f>[1]COMERCIALIZACION!D143</f>
        <v>1713</v>
      </c>
      <c r="E142" s="70">
        <f>[1]COMERCIALIZACION!E143</f>
        <v>1587</v>
      </c>
      <c r="F142" s="70">
        <f>[1]COMERCIALIZACION!F143</f>
        <v>1465</v>
      </c>
      <c r="G142" s="70">
        <f>[1]COMERCIALIZACION!G143</f>
        <v>1404</v>
      </c>
      <c r="H142" s="70">
        <f>[1]COMERCIALIZACION!H143</f>
        <v>1343</v>
      </c>
      <c r="I142" s="70">
        <f>[1]COMERCIALIZACION!I143</f>
        <v>1186</v>
      </c>
      <c r="J142" s="70">
        <v>1117</v>
      </c>
      <c r="K142" s="70">
        <v>1078</v>
      </c>
      <c r="L142" s="70">
        <v>1017</v>
      </c>
      <c r="M142" s="70">
        <v>961</v>
      </c>
      <c r="N142" s="70"/>
      <c r="O142" s="70"/>
      <c r="P142" s="70"/>
      <c r="Q142" s="70"/>
      <c r="R142" s="70"/>
    </row>
    <row r="143" spans="1:18" x14ac:dyDescent="0.25">
      <c r="A143" s="32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1:18" x14ac:dyDescent="0.25">
      <c r="A144" s="32" t="s">
        <v>119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9" ht="15" customHeight="1" x14ac:dyDescent="0.25">
      <c r="A145" s="30" t="s">
        <v>120</v>
      </c>
      <c r="B145" s="62">
        <f>[1]COMERCIALIZACION!B146</f>
        <v>109</v>
      </c>
      <c r="C145" s="62">
        <f>[1]COMERCIALIZACION!C146</f>
        <v>109.65</v>
      </c>
      <c r="D145" s="62">
        <f>[1]COMERCIALIZACION!D146</f>
        <v>110.3</v>
      </c>
      <c r="E145" s="62">
        <f>[1]COMERCIALIZACION!E146</f>
        <v>110.9618</v>
      </c>
      <c r="F145" s="62">
        <f>[1]COMERCIALIZACION!F146</f>
        <v>111.6275708</v>
      </c>
      <c r="G145" s="62">
        <f>[1]COMERCIALIZACION!G146</f>
        <v>112.29733622480001</v>
      </c>
      <c r="H145" s="62">
        <f>[1]COMERCIALIZACION!H146</f>
        <v>112.9711202421488</v>
      </c>
      <c r="I145" s="62">
        <f>[1]COMERCIALIZACION!I146</f>
        <v>113.64894696360169</v>
      </c>
      <c r="J145" s="62">
        <v>114.3308406453833</v>
      </c>
      <c r="K145" s="62">
        <v>115.01682568925561</v>
      </c>
      <c r="L145" s="62">
        <v>115.71</v>
      </c>
      <c r="M145" s="62">
        <v>115.71</v>
      </c>
      <c r="N145" s="62"/>
      <c r="O145" s="62"/>
      <c r="P145" s="62"/>
      <c r="Q145" s="62"/>
      <c r="R145" s="62"/>
    </row>
    <row r="146" spans="1:19" ht="15" customHeight="1" x14ac:dyDescent="0.25">
      <c r="A146" s="30" t="s">
        <v>121</v>
      </c>
      <c r="B146" s="62">
        <f>[1]COMERCIALIZACION!B147</f>
        <v>250</v>
      </c>
      <c r="C146" s="62">
        <f>[1]COMERCIALIZACION!C147</f>
        <v>251.5</v>
      </c>
      <c r="D146" s="62">
        <f>[1]COMERCIALIZACION!D147</f>
        <v>253</v>
      </c>
      <c r="E146" s="62">
        <f>[1]COMERCIALIZACION!E147</f>
        <v>238.74</v>
      </c>
      <c r="F146" s="62">
        <f>[1]COMERCIALIZACION!F147</f>
        <v>240.17244000000002</v>
      </c>
      <c r="G146" s="62">
        <f>[1]COMERCIALIZACION!G147</f>
        <v>241.61347464000002</v>
      </c>
      <c r="H146" s="62">
        <f>[1]COMERCIALIZACION!H147</f>
        <v>243.06315548784002</v>
      </c>
      <c r="I146" s="62">
        <f>[1]COMERCIALIZACION!I147</f>
        <v>244.52153442076707</v>
      </c>
      <c r="J146" s="62">
        <v>245.98866362729169</v>
      </c>
      <c r="K146" s="62">
        <v>247.46459560905544</v>
      </c>
      <c r="L146" s="62">
        <v>248.95</v>
      </c>
      <c r="M146" s="62">
        <v>248.95</v>
      </c>
      <c r="N146" s="62"/>
      <c r="O146" s="62"/>
      <c r="P146" s="62"/>
      <c r="Q146" s="62"/>
      <c r="R146" s="62"/>
    </row>
    <row r="147" spans="1:19" ht="14.25" customHeight="1" x14ac:dyDescent="0.25">
      <c r="A147" s="30" t="s">
        <v>122</v>
      </c>
      <c r="B147" s="62">
        <f>[1]COMERCIALIZACION!B148</f>
        <v>447</v>
      </c>
      <c r="C147" s="62">
        <f>[1]COMERCIALIZACION!C148</f>
        <v>449.68</v>
      </c>
      <c r="D147" s="62">
        <f>[1]COMERCIALIZACION!D148</f>
        <v>452.37</v>
      </c>
      <c r="E147" s="62">
        <f>[1]COMERCIALIZACION!E148</f>
        <v>455.08422000000002</v>
      </c>
      <c r="F147" s="62">
        <f>[1]COMERCIALIZACION!F148</f>
        <v>457.81472532000004</v>
      </c>
      <c r="G147" s="62">
        <f>[1]COMERCIALIZACION!G148</f>
        <v>460.56161367192004</v>
      </c>
      <c r="H147" s="62">
        <f>[1]COMERCIALIZACION!H148</f>
        <v>463.32498335395155</v>
      </c>
      <c r="I147" s="62">
        <f>[1]COMERCIALIZACION!I148</f>
        <v>466.10493325407526</v>
      </c>
      <c r="J147" s="62">
        <v>468.90156285359973</v>
      </c>
      <c r="K147" s="62">
        <v>471.71497223072134</v>
      </c>
      <c r="L147" s="62">
        <v>474.55</v>
      </c>
      <c r="M147" s="62">
        <v>474.55</v>
      </c>
      <c r="N147" s="62"/>
      <c r="O147" s="62"/>
      <c r="P147" s="62"/>
      <c r="Q147" s="62"/>
      <c r="R147" s="62"/>
    </row>
    <row r="148" spans="1:19" x14ac:dyDescent="0.25">
      <c r="A148" s="66" t="s">
        <v>123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9" ht="14.25" customHeight="1" x14ac:dyDescent="0.25">
      <c r="A149" s="7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</row>
    <row r="150" spans="1:19" x14ac:dyDescent="0.25">
      <c r="A150" s="109" t="s">
        <v>96</v>
      </c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1:19" x14ac:dyDescent="0.25">
      <c r="A151" s="52" t="s">
        <v>124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9" x14ac:dyDescent="0.25">
      <c r="A152" s="68" t="s">
        <v>124</v>
      </c>
      <c r="B152" s="67">
        <f t="shared" ref="B152" si="55">B154/B153</f>
        <v>0.99000210365482344</v>
      </c>
      <c r="C152" s="67">
        <f>C154/C153</f>
        <v>0.99000210365482344</v>
      </c>
      <c r="D152" s="67">
        <v>1.1664628862430408</v>
      </c>
      <c r="E152" s="67">
        <f>E154/E153</f>
        <v>0.99000210365482344</v>
      </c>
      <c r="F152" s="67">
        <f>F154/F153</f>
        <v>0.99000210365482344</v>
      </c>
      <c r="G152" s="67">
        <f>G154/G153</f>
        <v>0.99000210365482344</v>
      </c>
      <c r="H152" s="67">
        <f>H154/H153</f>
        <v>0.99000210365482344</v>
      </c>
      <c r="I152" s="67">
        <f>I154/I153</f>
        <v>0.99000210365482344</v>
      </c>
      <c r="J152" s="67">
        <f t="shared" ref="J152:L152" si="56">J154/J153</f>
        <v>0.99000210365482344</v>
      </c>
      <c r="K152" s="67">
        <f t="shared" si="56"/>
        <v>0.99000210365482344</v>
      </c>
      <c r="L152" s="67">
        <f t="shared" si="56"/>
        <v>0.99000210365482344</v>
      </c>
      <c r="M152" s="67">
        <v>0.99000210365482344</v>
      </c>
      <c r="N152" s="67"/>
      <c r="O152" s="67"/>
      <c r="P152" s="67"/>
      <c r="Q152" s="67"/>
      <c r="R152" s="67"/>
    </row>
    <row r="153" spans="1:19" x14ac:dyDescent="0.25">
      <c r="A153" s="66" t="s">
        <v>125</v>
      </c>
      <c r="B153" s="70">
        <v>180638</v>
      </c>
      <c r="C153" s="70">
        <v>180638</v>
      </c>
      <c r="D153" s="70">
        <v>180638</v>
      </c>
      <c r="E153" s="70">
        <v>180638</v>
      </c>
      <c r="F153" s="70">
        <v>180638</v>
      </c>
      <c r="G153" s="70">
        <v>180638</v>
      </c>
      <c r="H153" s="70">
        <v>180638</v>
      </c>
      <c r="I153" s="70">
        <v>180638</v>
      </c>
      <c r="J153" s="70">
        <v>180638</v>
      </c>
      <c r="K153" s="70">
        <v>180638</v>
      </c>
      <c r="L153" s="70">
        <v>180638</v>
      </c>
      <c r="M153" s="70">
        <v>180638</v>
      </c>
      <c r="N153" s="70"/>
      <c r="O153" s="70"/>
      <c r="P153" s="70"/>
      <c r="Q153" s="70"/>
      <c r="R153" s="70"/>
    </row>
    <row r="154" spans="1:19" x14ac:dyDescent="0.25">
      <c r="A154" s="66" t="s">
        <v>126</v>
      </c>
      <c r="B154" s="70">
        <v>178832</v>
      </c>
      <c r="C154" s="70">
        <v>178832</v>
      </c>
      <c r="D154" s="70">
        <v>178832</v>
      </c>
      <c r="E154" s="70">
        <v>178832</v>
      </c>
      <c r="F154" s="70">
        <v>178832</v>
      </c>
      <c r="G154" s="70">
        <v>178832</v>
      </c>
      <c r="H154" s="70">
        <v>178832</v>
      </c>
      <c r="I154" s="70">
        <v>178832</v>
      </c>
      <c r="J154" s="70">
        <v>178832</v>
      </c>
      <c r="K154" s="70">
        <v>178832</v>
      </c>
      <c r="L154" s="70">
        <v>178832</v>
      </c>
      <c r="M154" s="70">
        <v>178832</v>
      </c>
      <c r="N154" s="70"/>
      <c r="O154" s="70"/>
      <c r="P154" s="70"/>
      <c r="Q154" s="70"/>
      <c r="R154" s="70"/>
    </row>
    <row r="155" spans="1:19" x14ac:dyDescent="0.25">
      <c r="A155" s="66" t="s">
        <v>127</v>
      </c>
      <c r="B155" s="70">
        <v>176122</v>
      </c>
      <c r="C155" s="70">
        <v>176122</v>
      </c>
      <c r="D155" s="70">
        <v>176122</v>
      </c>
      <c r="E155" s="70">
        <v>176122</v>
      </c>
      <c r="F155" s="70">
        <v>176122</v>
      </c>
      <c r="G155" s="70">
        <v>176122</v>
      </c>
      <c r="H155" s="70">
        <v>176122</v>
      </c>
      <c r="I155" s="70">
        <v>176122</v>
      </c>
      <c r="J155" s="70">
        <v>176122</v>
      </c>
      <c r="K155" s="70">
        <v>176122</v>
      </c>
      <c r="L155" s="70">
        <v>176122</v>
      </c>
      <c r="M155" s="70">
        <v>176122</v>
      </c>
      <c r="N155" s="70"/>
      <c r="O155" s="70"/>
      <c r="P155" s="70"/>
      <c r="Q155" s="70"/>
      <c r="R155" s="70"/>
    </row>
    <row r="156" spans="1:19" x14ac:dyDescent="0.25">
      <c r="A156" s="66" t="s">
        <v>128</v>
      </c>
      <c r="B156" s="70">
        <f>'[1]DIRECCION TECNICA'!B26</f>
        <v>34</v>
      </c>
      <c r="C156" s="70">
        <f>'[1]DIRECCION TECNICA'!C26</f>
        <v>34</v>
      </c>
      <c r="D156" s="70">
        <f>'[1]DIRECCION TECNICA'!D26</f>
        <v>34</v>
      </c>
      <c r="E156" s="70">
        <f>'[1]DIRECCION TECNICA'!E26</f>
        <v>34</v>
      </c>
      <c r="F156" s="70">
        <f>'[1]DIRECCION TECNICA'!F26</f>
        <v>34</v>
      </c>
      <c r="G156" s="70">
        <f>'[1]DIRECCION TECNICA'!G26</f>
        <v>34</v>
      </c>
      <c r="H156" s="70">
        <f>'[1]DIRECCION TECNICA'!H26</f>
        <v>34</v>
      </c>
      <c r="I156" s="70">
        <f>'[1]DIRECCION TECNICA'!I26</f>
        <v>34</v>
      </c>
      <c r="J156" s="70">
        <v>34</v>
      </c>
      <c r="K156" s="70">
        <v>34</v>
      </c>
      <c r="L156" s="70">
        <v>34</v>
      </c>
      <c r="M156" s="70">
        <v>34</v>
      </c>
      <c r="N156" s="70"/>
      <c r="O156" s="70"/>
      <c r="P156" s="70"/>
      <c r="Q156" s="70"/>
      <c r="R156" s="70"/>
    </row>
    <row r="157" spans="1:19" x14ac:dyDescent="0.25">
      <c r="A157" s="66" t="s">
        <v>129</v>
      </c>
      <c r="B157" s="70">
        <f>'[1]DIRECCION TECNICA'!B27</f>
        <v>3289</v>
      </c>
      <c r="C157" s="70">
        <f>'[1]DIRECCION TECNICA'!C27</f>
        <v>3250</v>
      </c>
      <c r="D157" s="70">
        <f>'[1]DIRECCION TECNICA'!D27</f>
        <v>3341</v>
      </c>
      <c r="E157" s="70">
        <f>'[1]DIRECCION TECNICA'!E27</f>
        <v>3348</v>
      </c>
      <c r="F157" s="70">
        <f>'[1]DIRECCION TECNICA'!F27</f>
        <v>3351</v>
      </c>
      <c r="G157" s="70">
        <f>'[1]DIRECCION TECNICA'!G27</f>
        <v>3357</v>
      </c>
      <c r="H157" s="70">
        <f>'[1]DIRECCION TECNICA'!H27</f>
        <v>3262</v>
      </c>
      <c r="I157" s="70">
        <f>'[1]DIRECCION TECNICA'!I27</f>
        <v>3267</v>
      </c>
      <c r="J157" s="70">
        <v>3390</v>
      </c>
      <c r="K157" s="70">
        <v>3298</v>
      </c>
      <c r="L157" s="70">
        <v>3395</v>
      </c>
      <c r="M157" s="70">
        <v>3403</v>
      </c>
      <c r="N157" s="70"/>
      <c r="O157" s="70"/>
      <c r="P157" s="70"/>
      <c r="Q157" s="70"/>
      <c r="R157" s="70"/>
    </row>
    <row r="158" spans="1:19" x14ac:dyDescent="0.25">
      <c r="A158" s="66" t="s">
        <v>130</v>
      </c>
      <c r="B158" s="70">
        <f>[1]COMERCIALIZACION!B159</f>
        <v>35348</v>
      </c>
      <c r="C158" s="70">
        <f>[1]COMERCIALIZACION!C159</f>
        <v>36484</v>
      </c>
      <c r="D158" s="70">
        <f>[1]COMERCIALIZACION!D159</f>
        <v>37941</v>
      </c>
      <c r="E158" s="70">
        <f>[1]COMERCIALIZACION!E159</f>
        <v>37743</v>
      </c>
      <c r="F158" s="70">
        <f>[1]COMERCIALIZACION!F159</f>
        <v>37810</v>
      </c>
      <c r="G158" s="70">
        <f>[1]COMERCIALIZACION!G159</f>
        <v>38160</v>
      </c>
      <c r="H158" s="70">
        <f>[1]COMERCIALIZACION!H159</f>
        <v>38179</v>
      </c>
      <c r="I158" s="70">
        <f>[1]COMERCIALIZACION!I159</f>
        <v>38615</v>
      </c>
      <c r="J158" s="70">
        <v>38132</v>
      </c>
      <c r="K158" s="70">
        <v>38452</v>
      </c>
      <c r="L158" s="70">
        <v>0</v>
      </c>
      <c r="M158" s="70">
        <v>0</v>
      </c>
      <c r="N158" s="70"/>
      <c r="O158" s="70"/>
      <c r="P158" s="70"/>
      <c r="Q158" s="70"/>
      <c r="R158" s="70"/>
      <c r="S158" s="49">
        <v>15</v>
      </c>
    </row>
    <row r="159" spans="1:19" x14ac:dyDescent="0.25">
      <c r="A159" s="66" t="s">
        <v>131</v>
      </c>
      <c r="B159" s="70">
        <f>[1]COMERCIALIZACION!B160</f>
        <v>8641</v>
      </c>
      <c r="C159" s="70">
        <f>[1]COMERCIALIZACION!C160</f>
        <v>8737</v>
      </c>
      <c r="D159" s="70">
        <f>[1]COMERCIALIZACION!D160</f>
        <v>8793</v>
      </c>
      <c r="E159" s="70">
        <f>[1]COMERCIALIZACION!E160</f>
        <v>8852</v>
      </c>
      <c r="F159" s="70">
        <f>[1]COMERCIALIZACION!F160</f>
        <v>8895</v>
      </c>
      <c r="G159" s="70">
        <f>[1]COMERCIALIZACION!G160</f>
        <v>8949</v>
      </c>
      <c r="H159" s="70">
        <f>[1]COMERCIALIZACION!H160</f>
        <v>9005</v>
      </c>
      <c r="I159" s="70">
        <f>[1]COMERCIALIZACION!I160</f>
        <v>9060</v>
      </c>
      <c r="J159" s="70">
        <v>9086</v>
      </c>
      <c r="K159" s="70">
        <v>9111</v>
      </c>
      <c r="L159" s="70">
        <v>258</v>
      </c>
      <c r="M159" s="70">
        <v>270</v>
      </c>
      <c r="N159" s="70"/>
      <c r="O159" s="70"/>
      <c r="P159" s="70"/>
      <c r="Q159" s="70"/>
      <c r="R159" s="70"/>
      <c r="S159" s="49">
        <v>16</v>
      </c>
    </row>
    <row r="160" spans="1:19" x14ac:dyDescent="0.25">
      <c r="A160" s="66" t="s">
        <v>132</v>
      </c>
      <c r="B160" s="70">
        <f>'[1]DIRECCION TECNICA'!B28</f>
        <v>1</v>
      </c>
      <c r="C160" s="70">
        <f>'[1]DIRECCION TECNICA'!C28</f>
        <v>1</v>
      </c>
      <c r="D160" s="70">
        <f>'[1]DIRECCION TECNICA'!D28</f>
        <v>1</v>
      </c>
      <c r="E160" s="70">
        <f>'[1]DIRECCION TECNICA'!E28</f>
        <v>1</v>
      </c>
      <c r="F160" s="70">
        <f>'[1]DIRECCION TECNICA'!F28</f>
        <v>1</v>
      </c>
      <c r="G160" s="70">
        <f>'[1]DIRECCION TECNICA'!G28</f>
        <v>25</v>
      </c>
      <c r="H160" s="70">
        <f>'[1]DIRECCION TECNICA'!H28</f>
        <v>25</v>
      </c>
      <c r="I160" s="70">
        <f>'[1]DIRECCION TECNICA'!I28</f>
        <v>25</v>
      </c>
      <c r="J160" s="62">
        <v>25</v>
      </c>
      <c r="K160" s="62">
        <v>25</v>
      </c>
      <c r="L160" s="70">
        <v>25</v>
      </c>
      <c r="M160" s="62">
        <v>45</v>
      </c>
      <c r="N160" s="70"/>
      <c r="O160" s="70"/>
      <c r="P160" s="70"/>
      <c r="Q160" s="70"/>
      <c r="R160" s="70"/>
    </row>
    <row r="161" spans="1:18" x14ac:dyDescent="0.25">
      <c r="A161" s="66" t="s">
        <v>133</v>
      </c>
      <c r="B161" s="70">
        <f>'[1]DIRECCION TECNICA'!B29</f>
        <v>3</v>
      </c>
      <c r="C161" s="70">
        <f>'[1]DIRECCION TECNICA'!C29</f>
        <v>3</v>
      </c>
      <c r="D161" s="70">
        <f>'[1]DIRECCION TECNICA'!D29</f>
        <v>3</v>
      </c>
      <c r="E161" s="70">
        <f>'[1]DIRECCION TECNICA'!E29</f>
        <v>3</v>
      </c>
      <c r="F161" s="70">
        <f>'[1]DIRECCION TECNICA'!F29</f>
        <v>3</v>
      </c>
      <c r="G161" s="70">
        <f>'[1]DIRECCION TECNICA'!G29</f>
        <v>47.5</v>
      </c>
      <c r="H161" s="70">
        <f>'[1]DIRECCION TECNICA'!H29</f>
        <v>47.5</v>
      </c>
      <c r="I161" s="70">
        <f>'[1]DIRECCION TECNICA'!I29</f>
        <v>47.5</v>
      </c>
      <c r="J161" s="62">
        <v>47.5</v>
      </c>
      <c r="K161" s="62">
        <v>47.5</v>
      </c>
      <c r="L161" s="70">
        <v>47.5</v>
      </c>
      <c r="M161" s="62">
        <v>90</v>
      </c>
      <c r="N161" s="70"/>
      <c r="O161" s="70"/>
      <c r="P161" s="70"/>
      <c r="Q161" s="70"/>
      <c r="R161" s="70"/>
    </row>
    <row r="162" spans="1:18" x14ac:dyDescent="0.25">
      <c r="A162" s="66" t="s">
        <v>134</v>
      </c>
      <c r="B162" s="70">
        <f>'[1]DIRECCION TECNICA'!B30</f>
        <v>6</v>
      </c>
      <c r="C162" s="70">
        <f>'[1]DIRECCION TECNICA'!C30</f>
        <v>6</v>
      </c>
      <c r="D162" s="70">
        <f>'[1]DIRECCION TECNICA'!D30</f>
        <v>6</v>
      </c>
      <c r="E162" s="70">
        <f>'[1]DIRECCION TECNICA'!E30</f>
        <v>6</v>
      </c>
      <c r="F162" s="70">
        <f>'[1]DIRECCION TECNICA'!F30</f>
        <v>6</v>
      </c>
      <c r="G162" s="70">
        <f>'[1]DIRECCION TECNICA'!G30</f>
        <v>70</v>
      </c>
      <c r="H162" s="70">
        <f>'[1]DIRECCION TECNICA'!H30</f>
        <v>90</v>
      </c>
      <c r="I162" s="70">
        <f>'[1]DIRECCION TECNICA'!I30</f>
        <v>90</v>
      </c>
      <c r="J162" s="62">
        <v>90</v>
      </c>
      <c r="K162" s="62">
        <v>90</v>
      </c>
      <c r="L162" s="70">
        <v>90</v>
      </c>
      <c r="M162" s="62">
        <v>135</v>
      </c>
      <c r="N162" s="70"/>
      <c r="O162" s="70"/>
      <c r="P162" s="70"/>
      <c r="Q162" s="70"/>
      <c r="R162" s="70"/>
    </row>
    <row r="163" spans="1:18" x14ac:dyDescent="0.25">
      <c r="A163" s="66" t="s">
        <v>135</v>
      </c>
      <c r="B163" s="70">
        <f>'[1]DIRECCION TECNICA'!B31</f>
        <v>625</v>
      </c>
      <c r="C163" s="70">
        <f>'[1]DIRECCION TECNICA'!C31</f>
        <v>625</v>
      </c>
      <c r="D163" s="70">
        <f>'[1]DIRECCION TECNICA'!D31</f>
        <v>625</v>
      </c>
      <c r="E163" s="70">
        <f>'[1]DIRECCION TECNICA'!E31</f>
        <v>625</v>
      </c>
      <c r="F163" s="70">
        <f>'[1]DIRECCION TECNICA'!F31</f>
        <v>625</v>
      </c>
      <c r="G163" s="70">
        <f>'[1]DIRECCION TECNICA'!G31</f>
        <v>625</v>
      </c>
      <c r="H163" s="70">
        <f>'[1]DIRECCION TECNICA'!H31</f>
        <v>625</v>
      </c>
      <c r="I163" s="70">
        <f>'[1]DIRECCION TECNICA'!I31</f>
        <v>625</v>
      </c>
      <c r="J163" s="70">
        <v>625</v>
      </c>
      <c r="K163" s="70">
        <v>625</v>
      </c>
      <c r="L163" s="70">
        <v>625</v>
      </c>
      <c r="M163" s="70">
        <v>626</v>
      </c>
      <c r="N163" s="70"/>
      <c r="O163" s="70"/>
      <c r="P163" s="70"/>
      <c r="Q163" s="70"/>
      <c r="R163" s="70"/>
    </row>
    <row r="164" spans="1:18" x14ac:dyDescent="0.25">
      <c r="A164" s="66" t="s">
        <v>136</v>
      </c>
      <c r="B164" s="70">
        <f>'[1]DIRECCION TECNICA'!B32</f>
        <v>660</v>
      </c>
      <c r="C164" s="70">
        <f>'[1]DIRECCION TECNICA'!C32</f>
        <v>660</v>
      </c>
      <c r="D164" s="70">
        <f>'[1]DIRECCION TECNICA'!D32</f>
        <v>660</v>
      </c>
      <c r="E164" s="70">
        <f>'[1]DIRECCION TECNICA'!E32</f>
        <v>660</v>
      </c>
      <c r="F164" s="70">
        <f>'[1]DIRECCION TECNICA'!F32</f>
        <v>660</v>
      </c>
      <c r="G164" s="70">
        <f>'[1]DIRECCION TECNICA'!G32</f>
        <v>660</v>
      </c>
      <c r="H164" s="70">
        <f>'[1]DIRECCION TECNICA'!H32</f>
        <v>660</v>
      </c>
      <c r="I164" s="70">
        <f>'[1]DIRECCION TECNICA'!I32</f>
        <v>660</v>
      </c>
      <c r="J164" s="70">
        <v>660</v>
      </c>
      <c r="K164" s="70">
        <v>660</v>
      </c>
      <c r="L164" s="70">
        <v>660</v>
      </c>
      <c r="M164" s="70">
        <v>661</v>
      </c>
      <c r="N164" s="111"/>
      <c r="O164" s="111"/>
      <c r="P164" s="111"/>
      <c r="Q164" s="111"/>
      <c r="R164" s="111"/>
    </row>
    <row r="165" spans="1:18" x14ac:dyDescent="0.25">
      <c r="A165" s="66" t="s">
        <v>137</v>
      </c>
      <c r="B165" s="70">
        <v>0</v>
      </c>
      <c r="C165" s="70" t="s">
        <v>138</v>
      </c>
      <c r="D165" s="70">
        <v>0</v>
      </c>
      <c r="E165" s="70">
        <f>'[1]DIRECCION TECNICA'!E33</f>
        <v>660</v>
      </c>
      <c r="F165" s="70">
        <f>'[1]DIRECCION TECNICA'!F33</f>
        <v>660</v>
      </c>
      <c r="G165" s="70">
        <f>'[1]DIRECCION TECNICA'!G33</f>
        <v>0</v>
      </c>
      <c r="H165" s="70">
        <f>'[1]DIRECCION TECNICA'!H33</f>
        <v>0</v>
      </c>
      <c r="I165" s="70">
        <f>'[1]DIRECCION TECNICA'!I33</f>
        <v>0</v>
      </c>
      <c r="J165" s="62">
        <v>0</v>
      </c>
      <c r="K165" s="62">
        <v>0</v>
      </c>
      <c r="L165" s="62">
        <v>0</v>
      </c>
      <c r="M165" s="62">
        <v>0</v>
      </c>
      <c r="N165" s="62"/>
      <c r="O165" s="62"/>
      <c r="P165" s="62"/>
      <c r="Q165" s="62"/>
      <c r="R165" s="62"/>
    </row>
    <row r="166" spans="1:18" x14ac:dyDescent="0.25">
      <c r="A166" s="66" t="s">
        <v>139</v>
      </c>
      <c r="B166" s="112">
        <v>0</v>
      </c>
      <c r="C166" s="112">
        <v>0</v>
      </c>
      <c r="D166" s="112">
        <v>0</v>
      </c>
      <c r="E166" s="112">
        <f>[1]COMERCIALIZACION!E166</f>
        <v>9060</v>
      </c>
      <c r="F166" s="112">
        <f>[1]COMERCIALIZACION!F166</f>
        <v>9060</v>
      </c>
      <c r="G166" s="112">
        <f>[1]COMERCIALIZACION!G166</f>
        <v>9060</v>
      </c>
      <c r="H166" s="112">
        <f>[1]COMERCIALIZACION!H166</f>
        <v>9060</v>
      </c>
      <c r="I166" s="112">
        <f>[1]COMERCIALIZACION!I166</f>
        <v>9060</v>
      </c>
      <c r="J166" s="62">
        <v>0</v>
      </c>
      <c r="K166" s="62">
        <v>0</v>
      </c>
      <c r="L166" s="62">
        <v>0</v>
      </c>
      <c r="M166" s="62">
        <v>0</v>
      </c>
      <c r="N166" s="62"/>
      <c r="O166" s="62"/>
      <c r="P166" s="62"/>
      <c r="Q166" s="62"/>
      <c r="R166" s="62"/>
    </row>
    <row r="167" spans="1:18" x14ac:dyDescent="0.25">
      <c r="A167" s="68" t="s">
        <v>140</v>
      </c>
      <c r="B167" s="70">
        <f>[1]COMERCIALIZACION!B168</f>
        <v>275</v>
      </c>
      <c r="C167" s="70">
        <f>[1]COMERCIALIZACION!C168</f>
        <v>357</v>
      </c>
      <c r="D167" s="70">
        <f>[1]COMERCIALIZACION!D168</f>
        <v>429</v>
      </c>
      <c r="E167" s="70">
        <f>[1]COMERCIALIZACION!E168</f>
        <v>352</v>
      </c>
      <c r="F167" s="70">
        <f>[1]COMERCIALIZACION!F168</f>
        <v>377</v>
      </c>
      <c r="G167" s="70">
        <f>[1]COMERCIALIZACION!G168</f>
        <v>319</v>
      </c>
      <c r="H167" s="70">
        <f>[1]COMERCIALIZACION!H168</f>
        <v>295</v>
      </c>
      <c r="I167" s="70">
        <f>[1]COMERCIALIZACION!I168</f>
        <v>343</v>
      </c>
      <c r="J167" s="70">
        <v>298</v>
      </c>
      <c r="K167" s="70">
        <v>277</v>
      </c>
      <c r="L167" s="70">
        <v>258</v>
      </c>
      <c r="M167" s="70">
        <v>369</v>
      </c>
      <c r="N167" s="70"/>
      <c r="O167" s="70"/>
      <c r="P167" s="70"/>
      <c r="Q167" s="70"/>
      <c r="R167" s="70"/>
    </row>
    <row r="168" spans="1:18" x14ac:dyDescent="0.25">
      <c r="A168" s="66" t="s">
        <v>141</v>
      </c>
      <c r="B168" s="70">
        <f>[1]COMERCIALIZACION!B169</f>
        <v>50798</v>
      </c>
      <c r="C168" s="70">
        <f>[1]COMERCIALIZACION!C169</f>
        <v>50696</v>
      </c>
      <c r="D168" s="70">
        <f>[1]COMERCIALIZACION!D169</f>
        <v>51127</v>
      </c>
      <c r="E168" s="70">
        <f>[1]COMERCIALIZACION!E169</f>
        <v>51087</v>
      </c>
      <c r="F168" s="70">
        <f>[1]COMERCIALIZACION!F169</f>
        <v>51607</v>
      </c>
      <c r="G168" s="70">
        <f>[1]COMERCIALIZACION!G169</f>
        <v>51253</v>
      </c>
      <c r="H168" s="70">
        <f>[1]COMERCIALIZACION!H169</f>
        <v>51592</v>
      </c>
      <c r="I168" s="70">
        <f>[1]COMERCIALIZACION!I169</f>
        <v>51238</v>
      </c>
      <c r="J168" s="70">
        <v>51520</v>
      </c>
      <c r="K168" s="70">
        <v>51570</v>
      </c>
      <c r="L168" s="70">
        <v>51785</v>
      </c>
      <c r="M168" s="70">
        <v>0</v>
      </c>
      <c r="N168" s="70"/>
      <c r="O168" s="70"/>
      <c r="P168" s="70"/>
      <c r="Q168" s="70"/>
      <c r="R168" s="70"/>
    </row>
    <row r="169" spans="1:18" x14ac:dyDescent="0.25">
      <c r="A169" s="66" t="s">
        <v>142</v>
      </c>
      <c r="B169" s="112">
        <f>[1]COMERCIALIZACION!B170</f>
        <v>0</v>
      </c>
      <c r="C169" s="112">
        <f>[1]COMERCIALIZACION!C170</f>
        <v>0</v>
      </c>
      <c r="D169" s="112">
        <f>[1]COMERCIALIZACION!D170</f>
        <v>0</v>
      </c>
      <c r="E169" s="112">
        <f>[1]COMERCIALIZACION!E170</f>
        <v>0</v>
      </c>
      <c r="F169" s="112">
        <f>[1]COMERCIALIZACION!F170</f>
        <v>0</v>
      </c>
      <c r="G169" s="112">
        <f>[1]COMERCIALIZACION!G170</f>
        <v>0</v>
      </c>
      <c r="H169" s="112">
        <f>[1]COMERCIALIZACION!H170</f>
        <v>0</v>
      </c>
      <c r="I169" s="112">
        <f>[1]COMERCIALIZACION!I170</f>
        <v>0</v>
      </c>
      <c r="J169" s="70">
        <v>0</v>
      </c>
      <c r="K169" s="70">
        <v>0</v>
      </c>
      <c r="L169" s="70">
        <v>0</v>
      </c>
      <c r="M169" s="70">
        <v>0</v>
      </c>
      <c r="N169" s="70"/>
      <c r="O169" s="70"/>
      <c r="P169" s="70"/>
      <c r="Q169" s="70"/>
      <c r="R169" s="70"/>
    </row>
    <row r="170" spans="1:18" x14ac:dyDescent="0.25">
      <c r="A170" s="66" t="s">
        <v>143</v>
      </c>
      <c r="B170" s="70">
        <v>20</v>
      </c>
      <c r="C170" s="70">
        <v>20</v>
      </c>
      <c r="D170" s="70">
        <v>20</v>
      </c>
      <c r="E170" s="70">
        <f>'[1]DIRECCION TECNICA'!E34</f>
        <v>21</v>
      </c>
      <c r="F170" s="70">
        <f>'[1]DIRECCION TECNICA'!F34</f>
        <v>21</v>
      </c>
      <c r="G170" s="70">
        <f>'[1]DIRECCION TECNICA'!G34</f>
        <v>21</v>
      </c>
      <c r="H170" s="70">
        <f>'[1]DIRECCION TECNICA'!H34</f>
        <v>21</v>
      </c>
      <c r="I170" s="70">
        <f>'[1]DIRECCION TECNICA'!I34</f>
        <v>22</v>
      </c>
      <c r="J170" s="70">
        <v>22</v>
      </c>
      <c r="K170" s="70">
        <v>22</v>
      </c>
      <c r="L170" s="70">
        <v>21</v>
      </c>
      <c r="M170" s="70">
        <v>21</v>
      </c>
      <c r="N170" s="70"/>
      <c r="O170" s="70"/>
      <c r="P170" s="70"/>
      <c r="Q170" s="70"/>
      <c r="R170" s="70"/>
    </row>
    <row r="171" spans="1:18" x14ac:dyDescent="0.25">
      <c r="A171" s="66" t="s">
        <v>144</v>
      </c>
      <c r="B171" s="70">
        <v>20</v>
      </c>
      <c r="C171" s="70">
        <v>20</v>
      </c>
      <c r="D171" s="70">
        <v>20</v>
      </c>
      <c r="E171" s="70">
        <f>'[1]DIRECCION TECNICA'!E35</f>
        <v>21</v>
      </c>
      <c r="F171" s="70">
        <f>'[1]DIRECCION TECNICA'!F35</f>
        <v>21</v>
      </c>
      <c r="G171" s="70">
        <f>'[1]DIRECCION TECNICA'!G35</f>
        <v>21</v>
      </c>
      <c r="H171" s="70">
        <f>'[1]DIRECCION TECNICA'!H35</f>
        <v>21</v>
      </c>
      <c r="I171" s="70">
        <f>'[1]DIRECCION TECNICA'!I35</f>
        <v>22</v>
      </c>
      <c r="J171" s="70">
        <v>22</v>
      </c>
      <c r="K171" s="70">
        <v>20</v>
      </c>
      <c r="L171" s="70">
        <v>21</v>
      </c>
      <c r="M171" s="70">
        <v>21</v>
      </c>
      <c r="N171" s="70"/>
      <c r="O171" s="70"/>
      <c r="P171" s="70"/>
      <c r="Q171" s="70"/>
      <c r="R171" s="70"/>
    </row>
    <row r="172" spans="1:18" x14ac:dyDescent="0.25">
      <c r="A172" s="66" t="s">
        <v>145</v>
      </c>
      <c r="B172" s="70">
        <v>20</v>
      </c>
      <c r="C172" s="70">
        <v>20</v>
      </c>
      <c r="D172" s="70">
        <v>20</v>
      </c>
      <c r="E172" s="70">
        <f>'[1]DIRECCION TECNICA'!E36</f>
        <v>21</v>
      </c>
      <c r="F172" s="70">
        <f>'[1]DIRECCION TECNICA'!F36</f>
        <v>21</v>
      </c>
      <c r="G172" s="70">
        <f>'[1]DIRECCION TECNICA'!G36</f>
        <v>21</v>
      </c>
      <c r="H172" s="70">
        <f>'[1]DIRECCION TECNICA'!H36</f>
        <v>21</v>
      </c>
      <c r="I172" s="70">
        <f>'[1]DIRECCION TECNICA'!I36</f>
        <v>22</v>
      </c>
      <c r="J172" s="70">
        <v>22</v>
      </c>
      <c r="K172" s="70">
        <v>20</v>
      </c>
      <c r="L172" s="70">
        <v>21</v>
      </c>
      <c r="M172" s="70">
        <v>21</v>
      </c>
      <c r="N172" s="70"/>
      <c r="O172" s="70"/>
      <c r="P172" s="70"/>
      <c r="Q172" s="70"/>
      <c r="R172" s="70"/>
    </row>
    <row r="173" spans="1:18" x14ac:dyDescent="0.25">
      <c r="A173" s="113" t="s">
        <v>146</v>
      </c>
      <c r="B173" s="104">
        <f>'[1]DIRECCION TECNICA'!B37</f>
        <v>20</v>
      </c>
      <c r="C173" s="104">
        <f>'[1]DIRECCION TECNICA'!C37</f>
        <v>20</v>
      </c>
      <c r="D173" s="104">
        <f>'[1]DIRECCION TECNICA'!D37</f>
        <v>20</v>
      </c>
      <c r="E173" s="104">
        <f>'[1]DIRECCION TECNICA'!E37</f>
        <v>20</v>
      </c>
      <c r="F173" s="104">
        <f>'[1]DIRECCION TECNICA'!F37</f>
        <v>21</v>
      </c>
      <c r="G173" s="104">
        <f>'[1]DIRECCION TECNICA'!G37</f>
        <v>21</v>
      </c>
      <c r="H173" s="104">
        <f>'[1]DIRECCION TECNICA'!H37</f>
        <v>21</v>
      </c>
      <c r="I173" s="104">
        <f>'[1]DIRECCION TECNICA'!I37</f>
        <v>22</v>
      </c>
      <c r="J173" s="104">
        <v>22</v>
      </c>
      <c r="K173" s="104">
        <v>22</v>
      </c>
      <c r="L173" s="104">
        <v>21</v>
      </c>
      <c r="M173" s="104">
        <v>21</v>
      </c>
      <c r="N173" s="114"/>
      <c r="O173" s="114"/>
      <c r="P173" s="114"/>
      <c r="Q173" s="114"/>
      <c r="R173" s="114"/>
    </row>
    <row r="174" spans="1:18" x14ac:dyDescent="0.25">
      <c r="A174" s="66" t="s">
        <v>147</v>
      </c>
      <c r="B174" s="70">
        <f>'[1]DIRECCION TECNICA'!B38</f>
        <v>20</v>
      </c>
      <c r="C174" s="70">
        <f>'[1]DIRECCION TECNICA'!C38</f>
        <v>20</v>
      </c>
      <c r="D174" s="70">
        <f>'[1]DIRECCION TECNICA'!D38</f>
        <v>20</v>
      </c>
      <c r="E174" s="70">
        <f>'[1]DIRECCION TECNICA'!E38</f>
        <v>20</v>
      </c>
      <c r="F174" s="70">
        <f>'[1]DIRECCION TECNICA'!F38</f>
        <v>21</v>
      </c>
      <c r="G174" s="70">
        <f>'[1]DIRECCION TECNICA'!G38</f>
        <v>21</v>
      </c>
      <c r="H174" s="70">
        <f>'[1]DIRECCION TECNICA'!H38</f>
        <v>21</v>
      </c>
      <c r="I174" s="70">
        <f>'[1]DIRECCION TECNICA'!I38</f>
        <v>22</v>
      </c>
      <c r="J174" s="70">
        <v>22</v>
      </c>
      <c r="K174" s="70">
        <v>22</v>
      </c>
      <c r="L174" s="70">
        <v>21</v>
      </c>
      <c r="M174" s="70">
        <v>21</v>
      </c>
      <c r="N174" s="70"/>
      <c r="O174" s="70"/>
      <c r="P174" s="70"/>
      <c r="Q174" s="70"/>
      <c r="R174" s="70"/>
    </row>
    <row r="175" spans="1:18" x14ac:dyDescent="0.25">
      <c r="A175" s="66" t="s">
        <v>148</v>
      </c>
      <c r="B175" s="70">
        <f>'[1]DIRECCION TECNICA'!B39</f>
        <v>0</v>
      </c>
      <c r="C175" s="70">
        <f>'[1]DIRECCION TECNICA'!C39</f>
        <v>0</v>
      </c>
      <c r="D175" s="70">
        <f>'[1]DIRECCION TECNICA'!D39</f>
        <v>0</v>
      </c>
      <c r="E175" s="70">
        <f>'[1]DIRECCION TECNICA'!E39</f>
        <v>0</v>
      </c>
      <c r="F175" s="70">
        <f>'[1]DIRECCION TECNICA'!F39</f>
        <v>0</v>
      </c>
      <c r="G175" s="70">
        <f>'[1]DIRECCION TECNICA'!G39</f>
        <v>0</v>
      </c>
      <c r="H175" s="70">
        <f>'[1]DIRECCION TECNICA'!H39</f>
        <v>0</v>
      </c>
      <c r="I175" s="70">
        <f>'[1]DIRECCION TECNICA'!I39</f>
        <v>0</v>
      </c>
      <c r="J175" s="70">
        <v>0</v>
      </c>
      <c r="K175" s="70">
        <v>0</v>
      </c>
      <c r="L175" s="70">
        <v>0</v>
      </c>
      <c r="M175" s="70">
        <v>0</v>
      </c>
      <c r="N175" s="70"/>
      <c r="O175" s="70"/>
      <c r="P175" s="70"/>
      <c r="Q175" s="70"/>
      <c r="R175" s="70"/>
    </row>
    <row r="176" spans="1:18" x14ac:dyDescent="0.25">
      <c r="A176" s="66" t="s">
        <v>149</v>
      </c>
      <c r="B176" s="115">
        <f>'[1]DIRECCION TECNICA'!B40</f>
        <v>0</v>
      </c>
      <c r="C176" s="115">
        <f>'[1]DIRECCION TECNICA'!C40</f>
        <v>0</v>
      </c>
      <c r="D176" s="115">
        <f>'[1]DIRECCION TECNICA'!D40</f>
        <v>0</v>
      </c>
      <c r="E176" s="115">
        <f>'[1]DIRECCION TECNICA'!E40</f>
        <v>0</v>
      </c>
      <c r="F176" s="115">
        <f>'[1]DIRECCION TECNICA'!F40</f>
        <v>0</v>
      </c>
      <c r="G176" s="115">
        <f>'[1]DIRECCION TECNICA'!G40</f>
        <v>0</v>
      </c>
      <c r="H176" s="115">
        <f>'[1]DIRECCION TECNICA'!H40</f>
        <v>0</v>
      </c>
      <c r="I176" s="115">
        <f>'[1]DIRECCION TECNICA'!I40</f>
        <v>0</v>
      </c>
      <c r="J176" s="115">
        <v>0</v>
      </c>
      <c r="K176" s="115">
        <v>0</v>
      </c>
      <c r="L176" s="70">
        <v>0</v>
      </c>
      <c r="M176" s="115">
        <v>0</v>
      </c>
      <c r="N176" s="70"/>
      <c r="O176" s="70"/>
      <c r="P176" s="70"/>
      <c r="Q176" s="70"/>
      <c r="R176" s="70"/>
    </row>
    <row r="177" spans="1:19" x14ac:dyDescent="0.25">
      <c r="A177" s="66" t="s">
        <v>150</v>
      </c>
      <c r="B177" s="115">
        <f>'[1]DIRECCION TECNICA'!B41</f>
        <v>0</v>
      </c>
      <c r="C177" s="115">
        <f>'[1]DIRECCION TECNICA'!C41</f>
        <v>0</v>
      </c>
      <c r="D177" s="115">
        <f>'[1]DIRECCION TECNICA'!D41</f>
        <v>0</v>
      </c>
      <c r="E177" s="115">
        <f>'[1]DIRECCION TECNICA'!E41</f>
        <v>0</v>
      </c>
      <c r="F177" s="115">
        <f>'[1]DIRECCION TECNICA'!F41</f>
        <v>0</v>
      </c>
      <c r="G177" s="115">
        <f>'[1]DIRECCION TECNICA'!G41</f>
        <v>0</v>
      </c>
      <c r="H177" s="115">
        <f>'[1]DIRECCION TECNICA'!H41</f>
        <v>0</v>
      </c>
      <c r="I177" s="115">
        <f>'[1]DIRECCION TECNICA'!I41</f>
        <v>0</v>
      </c>
      <c r="J177" s="115">
        <v>0</v>
      </c>
      <c r="K177" s="115">
        <v>0</v>
      </c>
      <c r="L177" s="70">
        <v>0</v>
      </c>
      <c r="M177" s="115">
        <v>0</v>
      </c>
      <c r="N177" s="70"/>
      <c r="O177" s="70"/>
      <c r="P177" s="70"/>
      <c r="Q177" s="70"/>
      <c r="R177" s="70"/>
    </row>
    <row r="178" spans="1:19" x14ac:dyDescent="0.25">
      <c r="A178" s="66" t="s">
        <v>151</v>
      </c>
      <c r="B178" s="115">
        <f>'[1]DIRECCION TECNICA'!B42</f>
        <v>0</v>
      </c>
      <c r="C178" s="115">
        <f>'[1]DIRECCION TECNICA'!C42</f>
        <v>0</v>
      </c>
      <c r="D178" s="115">
        <f>'[1]DIRECCION TECNICA'!D42</f>
        <v>0</v>
      </c>
      <c r="E178" s="115">
        <f>'[1]DIRECCION TECNICA'!E42</f>
        <v>0</v>
      </c>
      <c r="F178" s="115">
        <f>'[1]DIRECCION TECNICA'!F42</f>
        <v>0</v>
      </c>
      <c r="G178" s="115">
        <f>'[1]DIRECCION TECNICA'!G42</f>
        <v>0</v>
      </c>
      <c r="H178" s="115">
        <f>'[1]DIRECCION TECNICA'!H42</f>
        <v>0</v>
      </c>
      <c r="I178" s="115">
        <f>'[1]DIRECCION TECNICA'!I42</f>
        <v>0</v>
      </c>
      <c r="J178" s="115">
        <v>0</v>
      </c>
      <c r="K178" s="115">
        <v>0</v>
      </c>
      <c r="L178" s="70">
        <v>0</v>
      </c>
      <c r="M178" s="115">
        <v>0</v>
      </c>
      <c r="N178" s="70"/>
      <c r="O178" s="70"/>
      <c r="P178" s="70"/>
      <c r="Q178" s="70"/>
      <c r="R178" s="70"/>
    </row>
    <row r="179" spans="1:19" ht="22.5" customHeight="1" x14ac:dyDescent="0.25">
      <c r="A179" s="116" t="s">
        <v>152</v>
      </c>
      <c r="B179" s="100">
        <f>'[1]DIRECCION TECNICA'!B43</f>
        <v>20</v>
      </c>
      <c r="C179" s="100">
        <f>'[1]DIRECCION TECNICA'!C43</f>
        <v>20</v>
      </c>
      <c r="D179" s="100">
        <f>'[1]DIRECCION TECNICA'!D43</f>
        <v>20</v>
      </c>
      <c r="E179" s="100">
        <f>'[1]DIRECCION TECNICA'!E43</f>
        <v>21</v>
      </c>
      <c r="F179" s="100">
        <f>'[1]DIRECCION TECNICA'!F43</f>
        <v>21</v>
      </c>
      <c r="G179" s="100">
        <f>'[1]DIRECCION TECNICA'!G43</f>
        <v>21</v>
      </c>
      <c r="H179" s="100">
        <f>'[1]DIRECCION TECNICA'!H43</f>
        <v>21</v>
      </c>
      <c r="I179" s="100">
        <f>'[1]DIRECCION TECNICA'!I43</f>
        <v>22</v>
      </c>
      <c r="J179" s="100">
        <v>22</v>
      </c>
      <c r="K179" s="100">
        <v>22</v>
      </c>
      <c r="L179" s="100">
        <v>21</v>
      </c>
      <c r="M179" s="100">
        <v>21</v>
      </c>
      <c r="N179" s="100"/>
      <c r="O179" s="100"/>
      <c r="P179" s="100"/>
      <c r="Q179" s="100"/>
      <c r="R179" s="100"/>
    </row>
    <row r="180" spans="1:19" x14ac:dyDescent="0.25">
      <c r="A180" s="68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</row>
    <row r="181" spans="1:19" x14ac:dyDescent="0.25">
      <c r="A181" s="66" t="s">
        <v>153</v>
      </c>
      <c r="B181" s="70">
        <f>'[1]DIRECCION TECNICA'!B45</f>
        <v>17</v>
      </c>
      <c r="C181" s="70">
        <f>'[1]DIRECCION TECNICA'!C45</f>
        <v>17</v>
      </c>
      <c r="D181" s="70">
        <f>'[1]DIRECCION TECNICA'!D45</f>
        <v>17</v>
      </c>
      <c r="E181" s="70">
        <f>'[1]DIRECCION TECNICA'!E45</f>
        <v>17</v>
      </c>
      <c r="F181" s="70">
        <f>'[1]DIRECCION TECNICA'!F45</f>
        <v>17</v>
      </c>
      <c r="G181" s="70">
        <f>'[1]DIRECCION TECNICA'!G45</f>
        <v>18</v>
      </c>
      <c r="H181" s="70">
        <f>'[1]DIRECCION TECNICA'!H45</f>
        <v>18</v>
      </c>
      <c r="I181" s="70">
        <f>'[1]DIRECCION TECNICA'!I45</f>
        <v>18</v>
      </c>
      <c r="J181" s="70">
        <v>18</v>
      </c>
      <c r="K181" s="70">
        <v>18</v>
      </c>
      <c r="L181" s="70">
        <v>18</v>
      </c>
      <c r="M181" s="70">
        <v>18</v>
      </c>
      <c r="N181" s="70"/>
      <c r="O181" s="70"/>
      <c r="P181" s="70"/>
      <c r="Q181" s="70"/>
      <c r="R181" s="70"/>
    </row>
    <row r="182" spans="1:19" ht="16.5" x14ac:dyDescent="0.25">
      <c r="A182" s="66" t="s">
        <v>154</v>
      </c>
      <c r="B182" s="70">
        <f>'[1]DIRECCION TECNICA'!B46</f>
        <v>17100</v>
      </c>
      <c r="C182" s="70">
        <f>'[1]DIRECCION TECNICA'!C46</f>
        <v>17100</v>
      </c>
      <c r="D182" s="70">
        <f>'[1]DIRECCION TECNICA'!D46</f>
        <v>17100</v>
      </c>
      <c r="E182" s="70">
        <f>'[1]DIRECCION TECNICA'!E46</f>
        <v>17100</v>
      </c>
      <c r="F182" s="70">
        <f>'[1]DIRECCION TECNICA'!F46</f>
        <v>17100</v>
      </c>
      <c r="G182" s="70">
        <f>'[1]DIRECCION TECNICA'!G46</f>
        <v>17100</v>
      </c>
      <c r="H182" s="70">
        <f>'[1]DIRECCION TECNICA'!H46</f>
        <v>17100</v>
      </c>
      <c r="I182" s="70">
        <f>'[1]DIRECCION TECNICA'!I46</f>
        <v>17100</v>
      </c>
      <c r="J182" s="70">
        <v>17100</v>
      </c>
      <c r="K182" s="70">
        <v>17100</v>
      </c>
      <c r="L182" s="70">
        <v>17100</v>
      </c>
      <c r="M182" s="70">
        <v>17100</v>
      </c>
      <c r="N182" s="70"/>
      <c r="O182" s="70"/>
      <c r="P182" s="70"/>
      <c r="Q182" s="70"/>
      <c r="R182" s="70"/>
    </row>
    <row r="183" spans="1:19" x14ac:dyDescent="0.25">
      <c r="A183" s="117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</row>
    <row r="184" spans="1:19" x14ac:dyDescent="0.25">
      <c r="A184" s="119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20"/>
      <c r="M184" s="118"/>
      <c r="N184" s="120"/>
      <c r="O184" s="120"/>
      <c r="P184" s="120"/>
      <c r="Q184" s="120"/>
      <c r="R184" s="120"/>
    </row>
    <row r="185" spans="1:19" x14ac:dyDescent="0.25">
      <c r="A185" s="52" t="s">
        <v>155</v>
      </c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1:19" ht="15.75" x14ac:dyDescent="0.25">
      <c r="A186" s="74" t="s">
        <v>156</v>
      </c>
      <c r="B186" s="97">
        <f>B187+B189+B191</f>
        <v>146</v>
      </c>
      <c r="C186" s="97">
        <f t="shared" ref="C186:I186" si="57">C187+C189+C191</f>
        <v>148</v>
      </c>
      <c r="D186" s="97">
        <f t="shared" si="57"/>
        <v>147</v>
      </c>
      <c r="E186" s="97">
        <f t="shared" si="57"/>
        <v>143</v>
      </c>
      <c r="F186" s="97">
        <f t="shared" si="57"/>
        <v>144</v>
      </c>
      <c r="G186" s="97">
        <f t="shared" si="57"/>
        <v>147</v>
      </c>
      <c r="H186" s="97">
        <f t="shared" si="57"/>
        <v>147</v>
      </c>
      <c r="I186" s="97">
        <f t="shared" si="57"/>
        <v>147</v>
      </c>
      <c r="J186" s="97">
        <v>144</v>
      </c>
      <c r="K186" s="97">
        <v>143</v>
      </c>
      <c r="L186" s="97">
        <v>144</v>
      </c>
      <c r="M186" s="97">
        <v>144</v>
      </c>
      <c r="N186" s="97"/>
      <c r="O186" s="97"/>
      <c r="P186" s="97"/>
      <c r="Q186" s="97"/>
      <c r="R186" s="97"/>
    </row>
    <row r="187" spans="1:19" x14ac:dyDescent="0.25">
      <c r="A187" s="27" t="s">
        <v>157</v>
      </c>
      <c r="B187" s="70">
        <f>[1]CONTABILIDAD!B187</f>
        <v>43</v>
      </c>
      <c r="C187" s="70">
        <f>[1]CONTABILIDAD!C187</f>
        <v>45</v>
      </c>
      <c r="D187" s="70">
        <f>[1]CONTABILIDAD!D187</f>
        <v>45</v>
      </c>
      <c r="E187" s="70">
        <f>[1]CONTABILIDAD!E187</f>
        <v>39</v>
      </c>
      <c r="F187" s="70">
        <f>[1]CONTABILIDAD!F187</f>
        <v>39</v>
      </c>
      <c r="G187" s="70">
        <f>[1]CONTABILIDAD!G187</f>
        <v>42</v>
      </c>
      <c r="H187" s="70">
        <f>[1]CONTABILIDAD!H187</f>
        <v>42</v>
      </c>
      <c r="I187" s="70">
        <f>[1]CONTABILIDAD!I187</f>
        <v>42</v>
      </c>
      <c r="J187" s="70">
        <v>41</v>
      </c>
      <c r="K187" s="70">
        <v>41</v>
      </c>
      <c r="L187" s="70">
        <v>40</v>
      </c>
      <c r="M187" s="70">
        <v>41</v>
      </c>
      <c r="N187" s="70"/>
      <c r="O187" s="70"/>
      <c r="P187" s="70"/>
      <c r="Q187" s="70"/>
      <c r="R187" s="70"/>
      <c r="S187" s="49">
        <v>18</v>
      </c>
    </row>
    <row r="188" spans="1:19" x14ac:dyDescent="0.25">
      <c r="A188" s="27" t="s">
        <v>158</v>
      </c>
      <c r="B188" s="70">
        <v>0</v>
      </c>
      <c r="C188" s="70">
        <v>0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0</v>
      </c>
      <c r="N188" s="70"/>
      <c r="O188" s="70"/>
      <c r="P188" s="70"/>
      <c r="Q188" s="70"/>
      <c r="R188" s="70"/>
      <c r="S188" s="49">
        <v>17</v>
      </c>
    </row>
    <row r="189" spans="1:19" x14ac:dyDescent="0.25">
      <c r="A189" s="27" t="s">
        <v>159</v>
      </c>
      <c r="B189" s="70">
        <f>[1]CONTABILIDAD!B189</f>
        <v>51</v>
      </c>
      <c r="C189" s="70">
        <f>[1]CONTABILIDAD!C189</f>
        <v>53</v>
      </c>
      <c r="D189" s="70">
        <f>[1]CONTABILIDAD!D189</f>
        <v>53</v>
      </c>
      <c r="E189" s="70">
        <f>[1]CONTABILIDAD!E189</f>
        <v>52</v>
      </c>
      <c r="F189" s="70">
        <f>[1]CONTABILIDAD!F189</f>
        <v>52</v>
      </c>
      <c r="G189" s="70">
        <f>[1]CONTABILIDAD!G189</f>
        <v>52</v>
      </c>
      <c r="H189" s="70">
        <f>[1]CONTABILIDAD!H189</f>
        <v>52</v>
      </c>
      <c r="I189" s="70">
        <f>[1]CONTABILIDAD!I189</f>
        <v>52</v>
      </c>
      <c r="J189" s="70">
        <v>52</v>
      </c>
      <c r="K189" s="70">
        <v>48</v>
      </c>
      <c r="L189" s="70">
        <v>51</v>
      </c>
      <c r="M189" s="70">
        <v>52</v>
      </c>
      <c r="N189" s="70"/>
      <c r="O189" s="70"/>
      <c r="P189" s="70"/>
      <c r="Q189" s="70"/>
      <c r="R189" s="70"/>
      <c r="S189" s="49">
        <v>18</v>
      </c>
    </row>
    <row r="190" spans="1:19" x14ac:dyDescent="0.25">
      <c r="A190" s="27" t="s">
        <v>158</v>
      </c>
      <c r="B190" s="70">
        <v>0</v>
      </c>
      <c r="C190" s="70">
        <v>0</v>
      </c>
      <c r="D190" s="70">
        <v>0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0"/>
      <c r="O190" s="70"/>
      <c r="P190" s="70"/>
      <c r="Q190" s="70"/>
      <c r="R190" s="70"/>
      <c r="S190" s="49">
        <v>17</v>
      </c>
    </row>
    <row r="191" spans="1:19" x14ac:dyDescent="0.25">
      <c r="A191" s="27" t="s">
        <v>160</v>
      </c>
      <c r="B191" s="70">
        <f>[1]CONTABILIDAD!B191</f>
        <v>52</v>
      </c>
      <c r="C191" s="70">
        <f>[1]CONTABILIDAD!C191</f>
        <v>50</v>
      </c>
      <c r="D191" s="70">
        <f>[1]CONTABILIDAD!D191</f>
        <v>49</v>
      </c>
      <c r="E191" s="70">
        <f>[1]CONTABILIDAD!E191</f>
        <v>52</v>
      </c>
      <c r="F191" s="70">
        <f>[1]CONTABILIDAD!F191</f>
        <v>53</v>
      </c>
      <c r="G191" s="70">
        <f>[1]CONTABILIDAD!G191</f>
        <v>53</v>
      </c>
      <c r="H191" s="70">
        <f>[1]CONTABILIDAD!H191</f>
        <v>53</v>
      </c>
      <c r="I191" s="70">
        <f>[1]CONTABILIDAD!I191</f>
        <v>53</v>
      </c>
      <c r="J191" s="70">
        <v>51</v>
      </c>
      <c r="K191" s="70">
        <v>54</v>
      </c>
      <c r="L191" s="70">
        <v>53</v>
      </c>
      <c r="M191" s="70">
        <v>51</v>
      </c>
      <c r="N191" s="70"/>
      <c r="O191" s="70"/>
      <c r="P191" s="70"/>
      <c r="Q191" s="70"/>
      <c r="R191" s="25"/>
      <c r="S191" s="49">
        <v>18</v>
      </c>
    </row>
    <row r="192" spans="1:19" x14ac:dyDescent="0.25">
      <c r="A192" s="27" t="s">
        <v>158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25"/>
      <c r="S192" s="49">
        <v>17</v>
      </c>
    </row>
    <row r="193" spans="1:19" ht="15.75" x14ac:dyDescent="0.25">
      <c r="A193" s="121" t="s">
        <v>161</v>
      </c>
      <c r="B193" s="70">
        <v>0</v>
      </c>
      <c r="C193" s="70">
        <v>0</v>
      </c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70">
        <v>0</v>
      </c>
      <c r="K193" s="70">
        <v>0</v>
      </c>
      <c r="L193" s="70">
        <v>0</v>
      </c>
      <c r="M193" s="70">
        <v>0</v>
      </c>
      <c r="N193" s="70"/>
      <c r="O193" s="70"/>
      <c r="P193" s="70"/>
      <c r="Q193" s="70"/>
      <c r="R193" s="25"/>
      <c r="S193" s="49">
        <v>20</v>
      </c>
    </row>
    <row r="194" spans="1:19" x14ac:dyDescent="0.25">
      <c r="A194" s="30" t="s">
        <v>162</v>
      </c>
      <c r="B194" s="70">
        <v>0</v>
      </c>
      <c r="C194" s="70">
        <v>0</v>
      </c>
      <c r="D194" s="70">
        <v>0</v>
      </c>
      <c r="E194" s="70">
        <v>0</v>
      </c>
      <c r="F194" s="70">
        <v>0</v>
      </c>
      <c r="G194" s="70">
        <v>0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0">
        <v>0</v>
      </c>
      <c r="N194" s="70"/>
      <c r="O194" s="70"/>
      <c r="P194" s="70"/>
      <c r="Q194" s="70"/>
      <c r="R194" s="25"/>
      <c r="S194" s="49">
        <v>19</v>
      </c>
    </row>
    <row r="195" spans="1:19" x14ac:dyDescent="0.25">
      <c r="A195" s="122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25"/>
    </row>
    <row r="196" spans="1:19" x14ac:dyDescent="0.25">
      <c r="A196" s="52" t="s">
        <v>163</v>
      </c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124"/>
      <c r="M196" s="98"/>
      <c r="N196" s="98"/>
      <c r="O196" s="98"/>
      <c r="P196" s="98"/>
      <c r="Q196" s="98"/>
      <c r="R196" s="25"/>
    </row>
    <row r="197" spans="1:19" x14ac:dyDescent="0.25">
      <c r="A197" s="66" t="s">
        <v>164</v>
      </c>
      <c r="B197" s="70">
        <f>'[1]DIRECCION TECNICA'!B50</f>
        <v>15</v>
      </c>
      <c r="C197" s="70">
        <f>'[1]DIRECCION TECNICA'!C50</f>
        <v>13</v>
      </c>
      <c r="D197" s="70">
        <f>'[1]DIRECCION TECNICA'!D50</f>
        <v>13</v>
      </c>
      <c r="E197" s="70">
        <f>'[1]DIRECCION TECNICA'!E50</f>
        <v>13</v>
      </c>
      <c r="F197" s="70">
        <f>'[1]DIRECCION TECNICA'!F50</f>
        <v>13</v>
      </c>
      <c r="G197" s="70">
        <f>'[1]DIRECCION TECNICA'!G50</f>
        <v>13</v>
      </c>
      <c r="H197" s="70">
        <f>'[1]DIRECCION TECNICA'!H50</f>
        <v>13</v>
      </c>
      <c r="I197" s="70">
        <f>'[1]DIRECCION TECNICA'!I50</f>
        <v>13</v>
      </c>
      <c r="J197" s="70">
        <v>13</v>
      </c>
      <c r="K197" s="70">
        <v>13</v>
      </c>
      <c r="L197" s="125">
        <v>13</v>
      </c>
      <c r="M197" s="70">
        <v>13</v>
      </c>
      <c r="N197" s="70"/>
      <c r="O197" s="70"/>
      <c r="P197" s="70"/>
      <c r="Q197" s="70"/>
      <c r="R197" s="25"/>
    </row>
    <row r="198" spans="1:19" x14ac:dyDescent="0.25">
      <c r="A198" s="66" t="s">
        <v>165</v>
      </c>
      <c r="B198" s="70">
        <f>'[1]DIRECCION TECNICA'!B51</f>
        <v>444</v>
      </c>
      <c r="C198" s="70">
        <f>'[1]DIRECCION TECNICA'!C51</f>
        <v>478</v>
      </c>
      <c r="D198" s="70">
        <f>'[1]DIRECCION TECNICA'!D51</f>
        <v>275</v>
      </c>
      <c r="E198" s="70">
        <f>'[1]DIRECCION TECNICA'!E51</f>
        <v>268</v>
      </c>
      <c r="F198" s="70">
        <f>'[1]DIRECCION TECNICA'!F51</f>
        <v>336</v>
      </c>
      <c r="G198" s="70">
        <f>'[1]DIRECCION TECNICA'!G51</f>
        <v>351</v>
      </c>
      <c r="H198" s="70">
        <f>'[1]DIRECCION TECNICA'!H51</f>
        <v>440</v>
      </c>
      <c r="I198" s="70">
        <f>'[1]DIRECCION TECNICA'!I51</f>
        <v>332</v>
      </c>
      <c r="J198" s="70">
        <v>276</v>
      </c>
      <c r="K198" s="70">
        <v>340</v>
      </c>
      <c r="L198" s="125">
        <v>310</v>
      </c>
      <c r="M198" s="70">
        <v>254</v>
      </c>
      <c r="N198" s="70"/>
      <c r="O198" s="70"/>
      <c r="P198" s="70"/>
      <c r="Q198" s="70"/>
      <c r="R198" s="25"/>
    </row>
    <row r="199" spans="1:19" x14ac:dyDescent="0.25">
      <c r="A199" s="66" t="s">
        <v>166</v>
      </c>
      <c r="B199" s="70">
        <f>'[1]DIRECCION TECNICA'!B52</f>
        <v>444</v>
      </c>
      <c r="C199" s="70">
        <f>'[1]DIRECCION TECNICA'!C52</f>
        <v>478</v>
      </c>
      <c r="D199" s="70">
        <f>'[1]DIRECCION TECNICA'!D52</f>
        <v>275</v>
      </c>
      <c r="E199" s="70">
        <f>'[1]DIRECCION TECNICA'!E52</f>
        <v>268</v>
      </c>
      <c r="F199" s="70">
        <f>'[1]DIRECCION TECNICA'!F52</f>
        <v>336</v>
      </c>
      <c r="G199" s="70">
        <f>'[1]DIRECCION TECNICA'!G52</f>
        <v>351</v>
      </c>
      <c r="H199" s="70">
        <f>'[1]DIRECCION TECNICA'!H52</f>
        <v>440</v>
      </c>
      <c r="I199" s="70">
        <f>'[1]DIRECCION TECNICA'!I52</f>
        <v>332</v>
      </c>
      <c r="J199" s="70">
        <v>276</v>
      </c>
      <c r="K199" s="70">
        <v>340</v>
      </c>
      <c r="L199" s="125">
        <v>310</v>
      </c>
      <c r="M199" s="70">
        <v>254</v>
      </c>
      <c r="N199" s="70"/>
      <c r="O199" s="70"/>
      <c r="P199" s="70"/>
      <c r="Q199" s="70"/>
      <c r="R199" s="25"/>
    </row>
    <row r="200" spans="1:19" x14ac:dyDescent="0.25">
      <c r="A200" s="66" t="s">
        <v>167</v>
      </c>
      <c r="B200" s="70">
        <f>'[1]DIRECCION TECNICA'!B53</f>
        <v>936</v>
      </c>
      <c r="C200" s="70">
        <f>'[1]DIRECCION TECNICA'!C53</f>
        <v>1180</v>
      </c>
      <c r="D200" s="70">
        <f>'[1]DIRECCION TECNICA'!D53</f>
        <v>2272</v>
      </c>
      <c r="E200" s="70">
        <f>'[1]DIRECCION TECNICA'!E53</f>
        <v>1192</v>
      </c>
      <c r="F200" s="70">
        <f>'[1]DIRECCION TECNICA'!F53</f>
        <v>1344</v>
      </c>
      <c r="G200" s="70">
        <f>'[1]DIRECCION TECNICA'!G53</f>
        <v>1652</v>
      </c>
      <c r="H200" s="70">
        <f>'[1]DIRECCION TECNICA'!H53</f>
        <v>964</v>
      </c>
      <c r="I200" s="70">
        <f>'[1]DIRECCION TECNICA'!I53</f>
        <v>920</v>
      </c>
      <c r="J200" s="70">
        <v>1220</v>
      </c>
      <c r="K200" s="70">
        <v>968</v>
      </c>
      <c r="L200" s="126">
        <v>1000</v>
      </c>
      <c r="M200" s="70">
        <v>776</v>
      </c>
      <c r="N200" s="70"/>
      <c r="O200" s="70"/>
      <c r="P200" s="70"/>
      <c r="Q200" s="70"/>
      <c r="R200" s="25"/>
    </row>
    <row r="201" spans="1:19" x14ac:dyDescent="0.25">
      <c r="A201" s="66" t="s">
        <v>168</v>
      </c>
      <c r="B201" s="70">
        <f>'[1]DIRECCION TECNICA'!B54</f>
        <v>926</v>
      </c>
      <c r="C201" s="70">
        <f>'[1]DIRECCION TECNICA'!C54</f>
        <v>779</v>
      </c>
      <c r="D201" s="70">
        <f>'[1]DIRECCION TECNICA'!D54</f>
        <v>774</v>
      </c>
      <c r="E201" s="70">
        <f>'[1]DIRECCION TECNICA'!E54</f>
        <v>735</v>
      </c>
      <c r="F201" s="70">
        <f>'[1]DIRECCION TECNICA'!F54</f>
        <v>900</v>
      </c>
      <c r="G201" s="70">
        <f>'[1]DIRECCION TECNICA'!G54</f>
        <v>1111</v>
      </c>
      <c r="H201" s="70">
        <f>'[1]DIRECCION TECNICA'!H54</f>
        <v>1020</v>
      </c>
      <c r="I201" s="70">
        <f>'[1]DIRECCION TECNICA'!I54</f>
        <v>833</v>
      </c>
      <c r="J201" s="70">
        <v>816</v>
      </c>
      <c r="K201" s="70">
        <v>788</v>
      </c>
      <c r="L201" s="125">
        <v>743</v>
      </c>
      <c r="M201" s="70">
        <v>641</v>
      </c>
      <c r="N201" s="70"/>
      <c r="O201" s="70"/>
      <c r="P201" s="70"/>
      <c r="Q201" s="70"/>
      <c r="R201" s="25"/>
    </row>
    <row r="202" spans="1:19" x14ac:dyDescent="0.25">
      <c r="A202" s="66" t="s">
        <v>169</v>
      </c>
      <c r="B202" s="70">
        <f>'[1]DIRECCION TECNICA'!B55</f>
        <v>926</v>
      </c>
      <c r="C202" s="70">
        <f>'[1]DIRECCION TECNICA'!C55</f>
        <v>779</v>
      </c>
      <c r="D202" s="70">
        <f>'[1]DIRECCION TECNICA'!D55</f>
        <v>774</v>
      </c>
      <c r="E202" s="70">
        <f>'[1]DIRECCION TECNICA'!E55</f>
        <v>735</v>
      </c>
      <c r="F202" s="70">
        <f>'[1]DIRECCION TECNICA'!F55</f>
        <v>900</v>
      </c>
      <c r="G202" s="70">
        <f>'[1]DIRECCION TECNICA'!G55</f>
        <v>1111</v>
      </c>
      <c r="H202" s="70">
        <f>'[1]DIRECCION TECNICA'!H55</f>
        <v>1020</v>
      </c>
      <c r="I202" s="70">
        <f>'[1]DIRECCION TECNICA'!I55</f>
        <v>833</v>
      </c>
      <c r="J202" s="70">
        <v>816</v>
      </c>
      <c r="K202" s="70">
        <v>788</v>
      </c>
      <c r="L202" s="125">
        <v>743</v>
      </c>
      <c r="M202" s="70">
        <v>641</v>
      </c>
      <c r="N202" s="70"/>
      <c r="O202" s="70"/>
      <c r="P202" s="70"/>
      <c r="Q202" s="70"/>
      <c r="R202" s="25"/>
    </row>
    <row r="203" spans="1:19" x14ac:dyDescent="0.25">
      <c r="A203" s="66" t="s">
        <v>170</v>
      </c>
      <c r="B203" s="127">
        <v>0</v>
      </c>
      <c r="C203" s="127">
        <v>0</v>
      </c>
      <c r="D203" s="127">
        <v>0</v>
      </c>
      <c r="E203" s="127">
        <f>'[1]DIRECCION TECNICA'!E56</f>
        <v>833</v>
      </c>
      <c r="F203" s="127">
        <f>'[1]DIRECCION TECNICA'!F56</f>
        <v>833</v>
      </c>
      <c r="G203" s="127">
        <f>'[1]DIRECCION TECNICA'!G56</f>
        <v>833</v>
      </c>
      <c r="H203" s="127">
        <f>'[1]DIRECCION TECNICA'!H56</f>
        <v>833</v>
      </c>
      <c r="I203" s="127">
        <f>'[1]DIRECCION TECNICA'!I56</f>
        <v>833</v>
      </c>
      <c r="J203" s="127">
        <v>0</v>
      </c>
      <c r="K203" s="127">
        <v>0</v>
      </c>
      <c r="L203" s="128">
        <v>0</v>
      </c>
      <c r="M203" s="127">
        <v>0</v>
      </c>
      <c r="N203" s="70"/>
      <c r="O203" s="70"/>
      <c r="P203" s="70"/>
      <c r="Q203" s="70"/>
      <c r="R203" s="25"/>
      <c r="S203" s="49">
        <v>13</v>
      </c>
    </row>
    <row r="204" spans="1:19" x14ac:dyDescent="0.25">
      <c r="A204" s="129" t="s">
        <v>171</v>
      </c>
      <c r="B204" s="130">
        <f>'[1]DIRECCION TECNICA'!B57</f>
        <v>100</v>
      </c>
      <c r="C204" s="130">
        <f>'[1]DIRECCION TECNICA'!C57</f>
        <v>100</v>
      </c>
      <c r="D204" s="130">
        <f>'[1]DIRECCION TECNICA'!D57</f>
        <v>100</v>
      </c>
      <c r="E204" s="130">
        <f>'[1]DIRECCION TECNICA'!E57</f>
        <v>100</v>
      </c>
      <c r="F204" s="130">
        <f>'[1]DIRECCION TECNICA'!F57</f>
        <v>100</v>
      </c>
      <c r="G204" s="130">
        <f>'[1]DIRECCION TECNICA'!G57</f>
        <v>100</v>
      </c>
      <c r="H204" s="130">
        <f>'[1]DIRECCION TECNICA'!H57</f>
        <v>100</v>
      </c>
      <c r="I204" s="130">
        <f>'[1]DIRECCION TECNICA'!I57</f>
        <v>100</v>
      </c>
      <c r="J204" s="130">
        <v>100</v>
      </c>
      <c r="K204" s="130">
        <v>100</v>
      </c>
      <c r="L204" s="131">
        <v>100</v>
      </c>
      <c r="M204" s="130">
        <v>100</v>
      </c>
      <c r="N204" s="130"/>
      <c r="O204" s="130"/>
      <c r="P204" s="130"/>
      <c r="Q204" s="130"/>
      <c r="R204" s="25"/>
    </row>
    <row r="215" spans="6:11" ht="18" x14ac:dyDescent="0.25">
      <c r="F215" s="138" t="s">
        <v>172</v>
      </c>
      <c r="G215" s="138"/>
      <c r="H215" s="138"/>
      <c r="I215" s="138"/>
      <c r="J215" s="138" t="s">
        <v>173</v>
      </c>
      <c r="K215" s="138"/>
    </row>
    <row r="216" spans="6:11" ht="18" x14ac:dyDescent="0.25">
      <c r="F216" s="138" t="s">
        <v>174</v>
      </c>
      <c r="G216" s="138"/>
      <c r="H216" s="138"/>
      <c r="I216" s="138"/>
      <c r="J216" s="138" t="s">
        <v>175</v>
      </c>
      <c r="K216" s="138"/>
    </row>
    <row r="217" spans="6:11" ht="18" x14ac:dyDescent="0.25">
      <c r="F217" s="138"/>
      <c r="G217" s="138"/>
      <c r="H217" s="138"/>
      <c r="I217" s="138"/>
      <c r="J217" s="138"/>
      <c r="K217" s="138"/>
    </row>
  </sheetData>
  <mergeCells count="5">
    <mergeCell ref="A1:R1"/>
    <mergeCell ref="A3:R3"/>
    <mergeCell ref="A4:R4"/>
    <mergeCell ref="A6:R6"/>
    <mergeCell ref="A7:R7"/>
  </mergeCells>
  <pageMargins left="0.70866141732283472" right="0.70866141732283472" top="0.74803149606299213" bottom="0.74803149606299213" header="0.31496062992125984" footer="0.31496062992125984"/>
  <pageSetup scale="2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2022-01-31T22:27:19Z</cp:lastPrinted>
  <dcterms:created xsi:type="dcterms:W3CDTF">2022-01-31T22:17:51Z</dcterms:created>
  <dcterms:modified xsi:type="dcterms:W3CDTF">2022-01-31T22:28:24Z</dcterms:modified>
</cp:coreProperties>
</file>